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R:\S13410_循環社会推進課\R07年度\02_簿冊\01_資源化推進班\海岸漂着物地域対策推進事業\◎調査地点経年比較（HP掲載）\☆起案\"/>
    </mc:Choice>
  </mc:AlternateContent>
  <xr:revisionPtr revIDLastSave="0" documentId="8_{7F6A4804-FE14-474E-9010-036922F923A7}" xr6:coauthVersionLast="47" xr6:coauthVersionMax="47" xr10:uidLastSave="{00000000-0000-0000-0000-000000000000}"/>
  <bookViews>
    <workbookView xWindow="-120" yWindow="-120" windowWidth="29040" windowHeight="15720" xr2:uid="{25D6A517-3B4F-4625-933C-5E14824A9454}"/>
  </bookViews>
  <sheets>
    <sheet name="Sheet1" sheetId="1" r:id="rId1"/>
  </sheets>
  <definedNames>
    <definedName name="_xlnm.Print_Area" localSheetId="0">Sheet1!$A$1:$AP$21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O21" i="1"/>
  <c r="W21" i="1"/>
  <c r="X21" i="1"/>
  <c r="N4" i="1"/>
  <c r="W4" i="1" s="1"/>
  <c r="O4" i="1"/>
  <c r="X4" i="1" s="1"/>
  <c r="N10" i="1"/>
  <c r="W10" i="1" s="1"/>
  <c r="O10" i="1"/>
  <c r="X10" i="1" s="1"/>
  <c r="O72" i="1"/>
  <c r="X72" i="1" s="1"/>
  <c r="N72" i="1"/>
  <c r="W72" i="1" s="1"/>
  <c r="O71" i="1"/>
  <c r="X71" i="1" s="1"/>
  <c r="N71" i="1"/>
  <c r="W71" i="1" s="1"/>
  <c r="O70" i="1"/>
  <c r="X70" i="1" s="1"/>
  <c r="N70" i="1"/>
  <c r="W70" i="1" s="1"/>
  <c r="O69" i="1"/>
  <c r="N69" i="1"/>
  <c r="W69" i="1" s="1"/>
  <c r="O66" i="1"/>
  <c r="X66" i="1" s="1"/>
  <c r="N66" i="1"/>
  <c r="W66" i="1" s="1"/>
  <c r="AE21" i="1" s="1"/>
  <c r="O65" i="1"/>
  <c r="X65" i="1" s="1"/>
  <c r="N65" i="1"/>
  <c r="W65" i="1" s="1"/>
  <c r="AD21" i="1" s="1"/>
  <c r="O64" i="1"/>
  <c r="N64" i="1"/>
  <c r="W64" i="1" s="1"/>
  <c r="O63" i="1"/>
  <c r="X63" i="1" s="1"/>
  <c r="N63" i="1"/>
  <c r="W63" i="1" s="1"/>
  <c r="O60" i="1"/>
  <c r="X60" i="1" s="1"/>
  <c r="N60" i="1"/>
  <c r="W60" i="1" s="1"/>
  <c r="O59" i="1"/>
  <c r="X59" i="1" s="1"/>
  <c r="N59" i="1"/>
  <c r="W59" i="1" s="1"/>
  <c r="O58" i="1"/>
  <c r="X58" i="1" s="1"/>
  <c r="N58" i="1"/>
  <c r="W58" i="1" s="1"/>
  <c r="O57" i="1"/>
  <c r="X57" i="1" s="1"/>
  <c r="N57" i="1"/>
  <c r="W57" i="1" s="1"/>
  <c r="O54" i="1"/>
  <c r="X54" i="1" s="1"/>
  <c r="N54" i="1"/>
  <c r="W54" i="1" s="1"/>
  <c r="AE20" i="1" s="1"/>
  <c r="O53" i="1"/>
  <c r="X53" i="1" s="1"/>
  <c r="N53" i="1"/>
  <c r="W53" i="1" s="1"/>
  <c r="O52" i="1"/>
  <c r="X52" i="1" s="1"/>
  <c r="N52" i="1"/>
  <c r="W52" i="1" s="1"/>
  <c r="O51" i="1"/>
  <c r="X51" i="1" s="1"/>
  <c r="N51" i="1"/>
  <c r="W51" i="1" s="1"/>
  <c r="AB20" i="1" s="1"/>
  <c r="O48" i="1"/>
  <c r="X48" i="1" s="1"/>
  <c r="N48" i="1"/>
  <c r="W48" i="1" s="1"/>
  <c r="O47" i="1"/>
  <c r="X47" i="1" s="1"/>
  <c r="N47" i="1"/>
  <c r="W47" i="1" s="1"/>
  <c r="O46" i="1"/>
  <c r="X46" i="1" s="1"/>
  <c r="N46" i="1"/>
  <c r="W46" i="1" s="1"/>
  <c r="O45" i="1"/>
  <c r="X45" i="1" s="1"/>
  <c r="N45" i="1"/>
  <c r="W45" i="1" s="1"/>
  <c r="O42" i="1"/>
  <c r="X42" i="1" s="1"/>
  <c r="N42" i="1"/>
  <c r="W42" i="1" s="1"/>
  <c r="O41" i="1"/>
  <c r="X41" i="1" s="1"/>
  <c r="N41" i="1"/>
  <c r="W41" i="1" s="1"/>
  <c r="AD19" i="1" s="1"/>
  <c r="O40" i="1"/>
  <c r="X40" i="1" s="1"/>
  <c r="N40" i="1"/>
  <c r="W40" i="1" s="1"/>
  <c r="AC19" i="1" s="1"/>
  <c r="O39" i="1"/>
  <c r="X39" i="1" s="1"/>
  <c r="N39" i="1"/>
  <c r="W39" i="1" s="1"/>
  <c r="AB19" i="1" s="1"/>
  <c r="O36" i="1"/>
  <c r="X36" i="1" s="1"/>
  <c r="N36" i="1"/>
  <c r="W36" i="1" s="1"/>
  <c r="O35" i="1"/>
  <c r="X35" i="1" s="1"/>
  <c r="N35" i="1"/>
  <c r="W35" i="1" s="1"/>
  <c r="O34" i="1"/>
  <c r="X34" i="1" s="1"/>
  <c r="N34" i="1"/>
  <c r="W34" i="1" s="1"/>
  <c r="O33" i="1"/>
  <c r="X33" i="1" s="1"/>
  <c r="N33" i="1"/>
  <c r="W33" i="1" s="1"/>
  <c r="O30" i="1"/>
  <c r="X30" i="1" s="1"/>
  <c r="N30" i="1"/>
  <c r="W30" i="1" s="1"/>
  <c r="O29" i="1"/>
  <c r="X29" i="1" s="1"/>
  <c r="N29" i="1"/>
  <c r="W29" i="1" s="1"/>
  <c r="O28" i="1"/>
  <c r="X28" i="1" s="1"/>
  <c r="N28" i="1"/>
  <c r="W28" i="1" s="1"/>
  <c r="O27" i="1"/>
  <c r="X27" i="1" s="1"/>
  <c r="N27" i="1"/>
  <c r="W27" i="1" s="1"/>
  <c r="O24" i="1"/>
  <c r="X24" i="1" s="1"/>
  <c r="N24" i="1"/>
  <c r="W24" i="1" s="1"/>
  <c r="O23" i="1"/>
  <c r="X23" i="1" s="1"/>
  <c r="N23" i="1"/>
  <c r="W23" i="1" s="1"/>
  <c r="O22" i="1"/>
  <c r="X22" i="1" s="1"/>
  <c r="N22" i="1"/>
  <c r="W22" i="1" s="1"/>
  <c r="O18" i="1"/>
  <c r="X18" i="1" s="1"/>
  <c r="N18" i="1"/>
  <c r="W18" i="1" s="1"/>
  <c r="AE17" i="1" s="1"/>
  <c r="AN12" i="1" s="1"/>
  <c r="O17" i="1"/>
  <c r="X17" i="1" s="1"/>
  <c r="N17" i="1"/>
  <c r="W17" i="1" s="1"/>
  <c r="AD17" i="1" s="1"/>
  <c r="AM12" i="1" s="1"/>
  <c r="O16" i="1"/>
  <c r="X16" i="1" s="1"/>
  <c r="N16" i="1"/>
  <c r="W16" i="1" s="1"/>
  <c r="O15" i="1"/>
  <c r="X15" i="1" s="1"/>
  <c r="N15" i="1"/>
  <c r="W15" i="1" s="1"/>
  <c r="O12" i="1"/>
  <c r="X12" i="1" s="1"/>
  <c r="N12" i="1"/>
  <c r="W12" i="1" s="1"/>
  <c r="AE10" i="1" s="1"/>
  <c r="O11" i="1"/>
  <c r="X11" i="1" s="1"/>
  <c r="N11" i="1"/>
  <c r="W11" i="1" s="1"/>
  <c r="O9" i="1"/>
  <c r="X9" i="1" s="1"/>
  <c r="N9" i="1"/>
  <c r="W9" i="1" s="1"/>
  <c r="O6" i="1"/>
  <c r="X6" i="1" s="1"/>
  <c r="N6" i="1"/>
  <c r="W6" i="1" s="1"/>
  <c r="AE16" i="1" s="1"/>
  <c r="O5" i="1"/>
  <c r="X5" i="1" s="1"/>
  <c r="N5" i="1"/>
  <c r="W5" i="1" s="1"/>
  <c r="O3" i="1"/>
  <c r="X3" i="1" s="1"/>
  <c r="N3" i="1"/>
  <c r="W3" i="1" s="1"/>
  <c r="AD20" i="1" l="1"/>
  <c r="AC20" i="1"/>
  <c r="AF20" i="1"/>
  <c r="AE11" i="1"/>
  <c r="AN8" i="1" s="1"/>
  <c r="AC12" i="1"/>
  <c r="AL9" i="1" s="1"/>
  <c r="AL15" i="1"/>
  <c r="AE14" i="1"/>
  <c r="AE19" i="1"/>
  <c r="AN14" i="1" s="1"/>
  <c r="AC17" i="1"/>
  <c r="AL12" i="1" s="1"/>
  <c r="AB18" i="1"/>
  <c r="AK13" i="1" s="1"/>
  <c r="AD12" i="1"/>
  <c r="AM9" i="1" s="1"/>
  <c r="AB13" i="1"/>
  <c r="AK10" i="1" s="1"/>
  <c r="AM15" i="1"/>
  <c r="AD15" i="1"/>
  <c r="AB21" i="1"/>
  <c r="AB10" i="1"/>
  <c r="AE5" i="1"/>
  <c r="AN4" i="1" s="1"/>
  <c r="AC10" i="1"/>
  <c r="AB16" i="1"/>
  <c r="AD18" i="1"/>
  <c r="AM13" i="1" s="1"/>
  <c r="AD13" i="1"/>
  <c r="AM10" i="1" s="1"/>
  <c r="AB14" i="1"/>
  <c r="AD10" i="1"/>
  <c r="AC16" i="1"/>
  <c r="AC15" i="1"/>
  <c r="AE4" i="1"/>
  <c r="AD16" i="1"/>
  <c r="AB11" i="1"/>
  <c r="AK8" i="1" s="1"/>
  <c r="AC11" i="1"/>
  <c r="AL8" i="1" s="1"/>
  <c r="AE18" i="1"/>
  <c r="AN13" i="1" s="1"/>
  <c r="AL14" i="1"/>
  <c r="AE13" i="1"/>
  <c r="AN10" i="1" s="1"/>
  <c r="AC14" i="1"/>
  <c r="AK14" i="1"/>
  <c r="AB17" i="1"/>
  <c r="AC13" i="1"/>
  <c r="AD14" i="1"/>
  <c r="AD8" i="1" s="1"/>
  <c r="AC18" i="1"/>
  <c r="AN15" i="1"/>
  <c r="X69" i="1"/>
  <c r="AB15" i="1" s="1"/>
  <c r="AD11" i="1"/>
  <c r="AE12" i="1"/>
  <c r="X64" i="1"/>
  <c r="AC21" i="1" s="1"/>
  <c r="AB12" i="1"/>
  <c r="AE15" i="1"/>
  <c r="AN11" i="1" l="1"/>
  <c r="AE8" i="1"/>
  <c r="AN7" i="1" s="1"/>
  <c r="AL11" i="1"/>
  <c r="AC8" i="1"/>
  <c r="AL7" i="1" s="1"/>
  <c r="AK11" i="1"/>
  <c r="AB8" i="1"/>
  <c r="AF21" i="1"/>
  <c r="AD6" i="1"/>
  <c r="AM5" i="1" s="1"/>
  <c r="AF19" i="1"/>
  <c r="AD9" i="1"/>
  <c r="AF17" i="1"/>
  <c r="AO12" i="1" s="1"/>
  <c r="AF16" i="1"/>
  <c r="AC4" i="1"/>
  <c r="AF10" i="1"/>
  <c r="AB4" i="1"/>
  <c r="AE7" i="1"/>
  <c r="AN6" i="1" s="1"/>
  <c r="AC5" i="1"/>
  <c r="AL4" i="1" s="1"/>
  <c r="AD4" i="1"/>
  <c r="AF14" i="1"/>
  <c r="AO11" i="1" s="1"/>
  <c r="AK12" i="1"/>
  <c r="AO14" i="1"/>
  <c r="AB5" i="1"/>
  <c r="AB7" i="1"/>
  <c r="AK6" i="1" s="1"/>
  <c r="AF15" i="1"/>
  <c r="AB9" i="1"/>
  <c r="AC9" i="1"/>
  <c r="AL13" i="1"/>
  <c r="AF18" i="1"/>
  <c r="AO13" i="1" s="1"/>
  <c r="AE9" i="1"/>
  <c r="AK4" i="1"/>
  <c r="AK9" i="1"/>
  <c r="AF12" i="1"/>
  <c r="AO9" i="1" s="1"/>
  <c r="AB6" i="1"/>
  <c r="AC6" i="1"/>
  <c r="AL5" i="1" s="1"/>
  <c r="AK15" i="1"/>
  <c r="AO15" i="1"/>
  <c r="AE6" i="1"/>
  <c r="AN5" i="1" s="1"/>
  <c r="AN9" i="1"/>
  <c r="AM11" i="1"/>
  <c r="AM7" i="1"/>
  <c r="AM8" i="1"/>
  <c r="AD5" i="1"/>
  <c r="AM4" i="1" s="1"/>
  <c r="AC7" i="1"/>
  <c r="AL6" i="1" s="1"/>
  <c r="AL10" i="1"/>
  <c r="AF13" i="1"/>
  <c r="AO10" i="1" s="1"/>
  <c r="AM14" i="1"/>
  <c r="AD7" i="1"/>
  <c r="AM6" i="1" s="1"/>
  <c r="AF11" i="1"/>
  <c r="AO8" i="1" s="1"/>
  <c r="AF8" i="1" l="1"/>
  <c r="AO7" i="1" s="1"/>
  <c r="AF4" i="1"/>
  <c r="AF5" i="1"/>
  <c r="AO4" i="1" s="1"/>
  <c r="AF7" i="1"/>
  <c r="AO6" i="1" s="1"/>
  <c r="AK7" i="1"/>
  <c r="AK5" i="1"/>
  <c r="AF6" i="1"/>
  <c r="AO5" i="1" s="1"/>
  <c r="AF9" i="1"/>
</calcChain>
</file>

<file path=xl/sharedStrings.xml><?xml version="1.0" encoding="utf-8"?>
<sst xmlns="http://schemas.openxmlformats.org/spreadsheetml/2006/main" count="448" uniqueCount="83">
  <si>
    <t>◆①各年度のごみの容量</t>
    <rPh sb="2" eb="5">
      <t>カクネンド</t>
    </rPh>
    <rPh sb="9" eb="11">
      <t>ヨウリョウ</t>
    </rPh>
    <phoneticPr fontId="2"/>
  </si>
  <si>
    <t>◆②各年度の調査面積</t>
    <rPh sb="2" eb="5">
      <t>カクネンド</t>
    </rPh>
    <rPh sb="6" eb="10">
      <t>チョウサメンセキ</t>
    </rPh>
    <phoneticPr fontId="2"/>
  </si>
  <si>
    <t>◆③単位面積（1m×10）あたりのごみの容量</t>
    <rPh sb="2" eb="4">
      <t>タンイ</t>
    </rPh>
    <rPh sb="4" eb="6">
      <t>メンセキ</t>
    </rPh>
    <rPh sb="20" eb="22">
      <t>ヨウリョウ</t>
    </rPh>
    <phoneticPr fontId="2"/>
  </si>
  <si>
    <t>◆④海岸線の距離（m）※実際の概算距離</t>
    <rPh sb="2" eb="5">
      <t>カイガンセン</t>
    </rPh>
    <rPh sb="6" eb="8">
      <t>キョリ</t>
    </rPh>
    <phoneticPr fontId="2"/>
  </si>
  <si>
    <t>◆⑤海岸別のごみの推計量</t>
    <rPh sb="2" eb="4">
      <t>カイガン</t>
    </rPh>
    <rPh sb="4" eb="5">
      <t>ベツ</t>
    </rPh>
    <rPh sb="9" eb="11">
      <t>スイケイ</t>
    </rPh>
    <rPh sb="11" eb="12">
      <t>リョウ</t>
    </rPh>
    <phoneticPr fontId="2"/>
  </si>
  <si>
    <t>◆⑥一覧表</t>
    <rPh sb="2" eb="5">
      <t>イチランヒョウ</t>
    </rPh>
    <phoneticPr fontId="2"/>
  </si>
  <si>
    <t>単位：L</t>
    <rPh sb="0" eb="2">
      <t>タンイ</t>
    </rPh>
    <phoneticPr fontId="2"/>
  </si>
  <si>
    <t>単位：万L</t>
    <rPh sb="0" eb="2">
      <t>タンイ</t>
    </rPh>
    <rPh sb="3" eb="4">
      <t>マン</t>
    </rPh>
    <phoneticPr fontId="2"/>
  </si>
  <si>
    <t>R1</t>
    <phoneticPr fontId="3"/>
  </si>
  <si>
    <t>自然ごみ</t>
    <rPh sb="0" eb="2">
      <t>シゼン</t>
    </rPh>
    <phoneticPr fontId="3"/>
  </si>
  <si>
    <t>10月</t>
    <rPh sb="2" eb="3">
      <t>ツキ</t>
    </rPh>
    <phoneticPr fontId="3"/>
  </si>
  <si>
    <t>12月</t>
    <rPh sb="2" eb="3">
      <t>ツキ</t>
    </rPh>
    <phoneticPr fontId="3"/>
  </si>
  <si>
    <t>R1調査面積（㎡）</t>
    <rPh sb="2" eb="6">
      <t>チョウサメンセキ</t>
    </rPh>
    <phoneticPr fontId="1"/>
  </si>
  <si>
    <t>和間</t>
    <rPh sb="0" eb="2">
      <t>ワマ</t>
    </rPh>
    <phoneticPr fontId="3"/>
  </si>
  <si>
    <t>備考：宇佐海岸（宇佐5号地区）</t>
    <rPh sb="0" eb="2">
      <t>ビコウ</t>
    </rPh>
    <rPh sb="3" eb="7">
      <t>ウサカイガン</t>
    </rPh>
    <rPh sb="8" eb="10">
      <t>ウサ</t>
    </rPh>
    <rPh sb="11" eb="14">
      <t>ゴウチク</t>
    </rPh>
    <phoneticPr fontId="2"/>
  </si>
  <si>
    <t>区分</t>
    <rPh sb="0" eb="2">
      <t>クブン</t>
    </rPh>
    <phoneticPr fontId="3"/>
  </si>
  <si>
    <t>2期合計</t>
    <rPh sb="1" eb="2">
      <t>キ</t>
    </rPh>
    <rPh sb="2" eb="4">
      <t>ゴウケイ</t>
    </rPh>
    <phoneticPr fontId="3"/>
  </si>
  <si>
    <t>単位（m^3）</t>
    <rPh sb="0" eb="2">
      <t>タンイ</t>
    </rPh>
    <phoneticPr fontId="3"/>
  </si>
  <si>
    <t>和間海岸</t>
    <rPh sb="0" eb="4">
      <t>ワマカイガン</t>
    </rPh>
    <phoneticPr fontId="1"/>
  </si>
  <si>
    <t>松津漁港海岸</t>
    <rPh sb="0" eb="2">
      <t>ショウヅ</t>
    </rPh>
    <rPh sb="2" eb="6">
      <t>ギョコウカイガン</t>
    </rPh>
    <phoneticPr fontId="1"/>
  </si>
  <si>
    <t>守江港納屋地区</t>
    <rPh sb="0" eb="7">
      <t>モリエミナトナヤチク</t>
    </rPh>
    <phoneticPr fontId="1"/>
  </si>
  <si>
    <t>下梶寄海水浴場</t>
    <rPh sb="0" eb="3">
      <t>シモカジヨセ</t>
    </rPh>
    <rPh sb="3" eb="7">
      <t>カイスイヨクジョウ</t>
    </rPh>
    <phoneticPr fontId="1"/>
  </si>
  <si>
    <t>単位（L/10ｍ2）</t>
    <rPh sb="0" eb="2">
      <t>タンイ</t>
    </rPh>
    <phoneticPr fontId="3"/>
  </si>
  <si>
    <t>松津</t>
    <rPh sb="0" eb="2">
      <t>ショウヅ</t>
    </rPh>
    <phoneticPr fontId="3"/>
  </si>
  <si>
    <t>備考：松津漁港海岸（松津地区）</t>
    <rPh sb="0" eb="2">
      <t>ビコウ</t>
    </rPh>
    <rPh sb="3" eb="4">
      <t>マツ</t>
    </rPh>
    <rPh sb="4" eb="5">
      <t>ツ</t>
    </rPh>
    <rPh sb="5" eb="7">
      <t>ギョコウ</t>
    </rPh>
    <rPh sb="7" eb="9">
      <t>カイガン</t>
    </rPh>
    <rPh sb="10" eb="11">
      <t>マツ</t>
    </rPh>
    <rPh sb="11" eb="12">
      <t>ツ</t>
    </rPh>
    <rPh sb="12" eb="14">
      <t>チク</t>
    </rPh>
    <phoneticPr fontId="2"/>
  </si>
  <si>
    <t>単位（L）</t>
    <rPh sb="0" eb="2">
      <t>タンイ</t>
    </rPh>
    <phoneticPr fontId="3"/>
  </si>
  <si>
    <t>和間海岸</t>
    <rPh sb="0" eb="4">
      <t>ワマカイガン</t>
    </rPh>
    <phoneticPr fontId="4"/>
  </si>
  <si>
    <t>松津漁港海岸</t>
    <rPh sb="0" eb="6">
      <t>ショウヅギョコウカイガン</t>
    </rPh>
    <phoneticPr fontId="3"/>
  </si>
  <si>
    <t>守江港（納屋地区）</t>
    <rPh sb="0" eb="1">
      <t>モリ</t>
    </rPh>
    <rPh sb="1" eb="2">
      <t>エ</t>
    </rPh>
    <rPh sb="2" eb="3">
      <t>ミナト</t>
    </rPh>
    <rPh sb="4" eb="6">
      <t>ナヤ</t>
    </rPh>
    <rPh sb="6" eb="8">
      <t>チク</t>
    </rPh>
    <phoneticPr fontId="2"/>
  </si>
  <si>
    <t>下梶寄海水浴場</t>
    <rPh sb="0" eb="1">
      <t>シモ</t>
    </rPh>
    <rPh sb="1" eb="2">
      <t>カジ</t>
    </rPh>
    <rPh sb="2" eb="3">
      <t>キ</t>
    </rPh>
    <rPh sb="3" eb="6">
      <t>カイスイヨク</t>
    </rPh>
    <rPh sb="6" eb="7">
      <t>ジョウ</t>
    </rPh>
    <phoneticPr fontId="2"/>
  </si>
  <si>
    <t>4海岸合計</t>
    <rPh sb="1" eb="3">
      <t>カイガン</t>
    </rPh>
    <rPh sb="3" eb="5">
      <t>ゴウケイ</t>
    </rPh>
    <phoneticPr fontId="2"/>
  </si>
  <si>
    <t>大分県沿岸全域</t>
    <rPh sb="0" eb="3">
      <t>オオイタケン</t>
    </rPh>
    <rPh sb="3" eb="5">
      <t>エンガン</t>
    </rPh>
    <rPh sb="5" eb="7">
      <t>ゼンイキ</t>
    </rPh>
    <phoneticPr fontId="2"/>
  </si>
  <si>
    <t>10月</t>
    <rPh sb="2" eb="3">
      <t>ガツ</t>
    </rPh>
    <phoneticPr fontId="1"/>
  </si>
  <si>
    <t>守江</t>
    <rPh sb="0" eb="2">
      <t>モリエ</t>
    </rPh>
    <phoneticPr fontId="3"/>
  </si>
  <si>
    <t>備考：守江港海岸（納屋地区）</t>
    <rPh sb="0" eb="2">
      <t>ビコウ</t>
    </rPh>
    <rPh sb="3" eb="4">
      <t>モリ</t>
    </rPh>
    <rPh sb="4" eb="5">
      <t>エ</t>
    </rPh>
    <rPh sb="5" eb="6">
      <t>ミナト</t>
    </rPh>
    <rPh sb="6" eb="8">
      <t>カイガン</t>
    </rPh>
    <rPh sb="9" eb="11">
      <t>ナヤ</t>
    </rPh>
    <rPh sb="11" eb="13">
      <t>チク</t>
    </rPh>
    <phoneticPr fontId="2"/>
  </si>
  <si>
    <t>人工ごみ+自然ごみ</t>
    <rPh sb="5" eb="7">
      <t>シゼン</t>
    </rPh>
    <phoneticPr fontId="3"/>
  </si>
  <si>
    <t>R1年度</t>
    <rPh sb="2" eb="4">
      <t>ネンド</t>
    </rPh>
    <phoneticPr fontId="3"/>
  </si>
  <si>
    <t>12月</t>
    <rPh sb="2" eb="3">
      <t>ガツ</t>
    </rPh>
    <phoneticPr fontId="1"/>
  </si>
  <si>
    <t>下梶寄</t>
    <rPh sb="0" eb="1">
      <t>シモ</t>
    </rPh>
    <rPh sb="1" eb="2">
      <t>カジ</t>
    </rPh>
    <rPh sb="2" eb="3">
      <t>キ</t>
    </rPh>
    <phoneticPr fontId="3"/>
  </si>
  <si>
    <t>備考：下梶寄海岸</t>
    <rPh sb="0" eb="2">
      <t>ビコウ</t>
    </rPh>
    <rPh sb="3" eb="4">
      <t>シモ</t>
    </rPh>
    <rPh sb="4" eb="5">
      <t>カジ</t>
    </rPh>
    <rPh sb="5" eb="6">
      <t>ヨ</t>
    </rPh>
    <rPh sb="6" eb="8">
      <t>カイガン</t>
    </rPh>
    <phoneticPr fontId="2"/>
  </si>
  <si>
    <t>R3年度</t>
    <rPh sb="2" eb="4">
      <t>ネンド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</si>
  <si>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</si>
  <si>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R4年度</t>
    <rPh sb="2" eb="4">
      <t>ネンド</t>
    </rPh>
    <phoneticPr fontId="3"/>
  </si>
  <si>
    <t>令和4年度</t>
    <rPh sb="0" eb="2">
      <t>レイワ</t>
    </rPh>
    <rPh sb="3" eb="4">
      <t>ネン</t>
    </rPh>
    <rPh sb="4" eb="5">
      <t>ド</t>
    </rPh>
    <phoneticPr fontId="3"/>
  </si>
  <si>
    <t>◆参考（海岸台帳）</t>
    <rPh sb="1" eb="3">
      <t>サンコウ</t>
    </rPh>
    <rPh sb="4" eb="6">
      <t>カイガン</t>
    </rPh>
    <rPh sb="6" eb="8">
      <t>ダイチョウ</t>
    </rPh>
    <phoneticPr fontId="2"/>
  </si>
  <si>
    <t>R5年度</t>
    <rPh sb="2" eb="4">
      <t>ネンド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</si>
  <si>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</si>
  <si>
    <t>人工ごみ</t>
    <phoneticPr fontId="3"/>
  </si>
  <si>
    <t>R3調査面積（㎡）</t>
    <rPh sb="2" eb="6">
      <t>チョウサメンセキ</t>
    </rPh>
    <phoneticPr fontId="1"/>
  </si>
  <si>
    <t>R6年度</t>
    <rPh sb="2" eb="4">
      <t>ネンド</t>
    </rPh>
    <phoneticPr fontId="3"/>
  </si>
  <si>
    <t>令和6年度</t>
    <rPh sb="0" eb="2">
      <t>レイワ</t>
    </rPh>
    <rPh sb="3" eb="4">
      <t>ネン</t>
    </rPh>
    <rPh sb="4" eb="5">
      <t>ド</t>
    </rPh>
    <phoneticPr fontId="3"/>
  </si>
  <si>
    <t>R7年度</t>
    <rPh sb="2" eb="4">
      <t>ネンド</t>
    </rPh>
    <phoneticPr fontId="3"/>
  </si>
  <si>
    <t>自然ごみ</t>
    <rPh sb="0" eb="2">
      <t>シゼン</t>
    </rPh>
    <phoneticPr fontId="1"/>
  </si>
  <si>
    <t>◆県内沿岸距離</t>
    <rPh sb="1" eb="3">
      <t>ケンナイ</t>
    </rPh>
    <rPh sb="3" eb="7">
      <t>エンガンキョリ</t>
    </rPh>
    <phoneticPr fontId="2"/>
  </si>
  <si>
    <t>R3</t>
    <phoneticPr fontId="3"/>
  </si>
  <si>
    <t>R4調査面積（㎡）</t>
    <rPh sb="2" eb="6">
      <t>チョウサメンセキ</t>
    </rPh>
    <phoneticPr fontId="1"/>
  </si>
  <si>
    <t>周防灘沿岸</t>
    <rPh sb="0" eb="3">
      <t>スオウナダ</t>
    </rPh>
    <rPh sb="3" eb="5">
      <t>エンガン</t>
    </rPh>
    <phoneticPr fontId="3"/>
  </si>
  <si>
    <t>伊予灘・別府湾</t>
    <rPh sb="0" eb="3">
      <t>イヨナダ</t>
    </rPh>
    <rPh sb="4" eb="6">
      <t>ベップ</t>
    </rPh>
    <rPh sb="6" eb="7">
      <t>ワン</t>
    </rPh>
    <phoneticPr fontId="3"/>
  </si>
  <si>
    <t>豊後水道</t>
    <rPh sb="0" eb="4">
      <t>ブンゴスイドウ</t>
    </rPh>
    <phoneticPr fontId="3"/>
  </si>
  <si>
    <t>R5調査面積（㎡）</t>
    <rPh sb="2" eb="6">
      <t>チョウサメンセキ</t>
    </rPh>
    <phoneticPr fontId="1"/>
  </si>
  <si>
    <t>注：1.各年2期（10月、12月）の実態調査で確認された漂着物の合計から集計した。</t>
    <phoneticPr fontId="2"/>
  </si>
  <si>
    <t>　　2.令和元年度は実態調査を4期行っているため、4期合計を2で割った値で集計した。</t>
    <phoneticPr fontId="2"/>
  </si>
  <si>
    <t>R4</t>
    <phoneticPr fontId="3"/>
  </si>
  <si>
    <t>R6調査面積（㎡）</t>
    <rPh sb="2" eb="6">
      <t>チョウサメンセキ</t>
    </rPh>
    <phoneticPr fontId="3"/>
  </si>
  <si>
    <t>和間海岸</t>
    <rPh sb="0" eb="4">
      <t>ワマカイガン</t>
    </rPh>
    <phoneticPr fontId="3"/>
  </si>
  <si>
    <t>松津漁港海岸</t>
    <rPh sb="0" eb="2">
      <t>ショウヅ</t>
    </rPh>
    <rPh sb="2" eb="6">
      <t>ギョコウカイガン</t>
    </rPh>
    <phoneticPr fontId="3"/>
  </si>
  <si>
    <t>守江港納屋地区</t>
    <rPh sb="0" eb="7">
      <t>モリエミナトナヤチク</t>
    </rPh>
    <phoneticPr fontId="3"/>
  </si>
  <si>
    <t>下梶寄海水浴場</t>
    <rPh sb="0" eb="3">
      <t>シモカジヨセ</t>
    </rPh>
    <rPh sb="3" eb="7">
      <t>カイスイヨクジョウ</t>
    </rPh>
    <phoneticPr fontId="3"/>
  </si>
  <si>
    <t>10月</t>
    <rPh sb="2" eb="3">
      <t>ガツ</t>
    </rPh>
    <phoneticPr fontId="3"/>
  </si>
  <si>
    <t>12月</t>
    <rPh sb="2" eb="3">
      <t>ガツ</t>
    </rPh>
    <phoneticPr fontId="3"/>
  </si>
  <si>
    <t>R7調査面積（㎡）</t>
    <rPh sb="2" eb="6">
      <t>チョウサメンセキ</t>
    </rPh>
    <phoneticPr fontId="3"/>
  </si>
  <si>
    <t>R5</t>
    <phoneticPr fontId="3"/>
  </si>
  <si>
    <t>R5</t>
  </si>
  <si>
    <t>人工ごみ</t>
  </si>
  <si>
    <t>10月</t>
    <rPh sb="2" eb="3">
      <t>ツキ</t>
    </rPh>
    <phoneticPr fontId="1"/>
  </si>
  <si>
    <t>12月</t>
    <rPh sb="2" eb="3">
      <t>ツキ</t>
    </rPh>
    <phoneticPr fontId="1"/>
  </si>
  <si>
    <t>単位（L）</t>
    <rPh sb="0" eb="2">
      <t>タンイ</t>
    </rPh>
    <phoneticPr fontId="1"/>
  </si>
  <si>
    <t>和間</t>
    <rPh sb="0" eb="2">
      <t>ワマ</t>
    </rPh>
    <phoneticPr fontId="1"/>
  </si>
  <si>
    <t>松津</t>
    <rPh sb="0" eb="2">
      <t>ショウヅ</t>
    </rPh>
    <phoneticPr fontId="1"/>
  </si>
  <si>
    <t>守江</t>
    <rPh sb="0" eb="2">
      <t>モリエ</t>
    </rPh>
    <phoneticPr fontId="1"/>
  </si>
  <si>
    <t>下梶寄</t>
    <rPh sb="0" eb="1">
      <t>シモ</t>
    </rPh>
    <rPh sb="1" eb="2">
      <t>カジ</t>
    </rPh>
    <rPh sb="2" eb="3">
      <t>キ</t>
    </rPh>
    <phoneticPr fontId="1"/>
  </si>
  <si>
    <t>R6</t>
  </si>
  <si>
    <t>R7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</si>
</sst>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0070C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/>
    <xf numFmtId="0" fontId="0" fillId="0" borderId="9" xfId="0" applyBorder="1"/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vertical="center"/>
    </xf>
    <xf numFmtId="1" fontId="0" fillId="0" borderId="0" xfId="0" applyNumberFormat="1" applyAlignment="1">
      <alignment vertical="center"/>
    </xf>
    <xf numFmtId="1" fontId="0" fillId="0" borderId="9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/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1" fontId="0" fillId="0" borderId="11" xfId="0" applyNumberFormat="1" applyBorder="1" applyAlignment="1">
      <alignment vertical="center"/>
    </xf>
    <xf numFmtId="1" fontId="0" fillId="0" borderId="12" xfId="0" applyNumberFormat="1" applyBorder="1"/>
    <xf numFmtId="2" fontId="0" fillId="2" borderId="11" xfId="0" applyNumberForma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/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1" fontId="0" fillId="0" borderId="21" xfId="0" applyNumberFormat="1" applyBorder="1" applyAlignment="1">
      <alignment vertical="center"/>
    </xf>
    <xf numFmtId="1" fontId="0" fillId="0" borderId="23" xfId="0" applyNumberFormat="1" applyBorder="1"/>
    <xf numFmtId="0" fontId="0" fillId="2" borderId="21" xfId="0" applyFill="1" applyBorder="1" applyAlignment="1">
      <alignment horizontal="center" vertical="center"/>
    </xf>
    <xf numFmtId="2" fontId="0" fillId="2" borderId="21" xfId="0" applyNumberForma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0" fillId="0" borderId="17" xfId="0" applyBorder="1"/>
    <xf numFmtId="0" fontId="0" fillId="0" borderId="19" xfId="0" applyBorder="1"/>
    <xf numFmtId="176" fontId="0" fillId="0" borderId="18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" fontId="0" fillId="0" borderId="18" xfId="0" applyNumberFormat="1" applyBorder="1" applyAlignment="1">
      <alignment vertical="center"/>
    </xf>
    <xf numFmtId="1" fontId="0" fillId="0" borderId="19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38" fontId="0" fillId="2" borderId="16" xfId="1" applyFont="1" applyFill="1" applyBorder="1" applyAlignment="1">
      <alignment vertical="center"/>
    </xf>
    <xf numFmtId="38" fontId="0" fillId="2" borderId="25" xfId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20" xfId="0" applyFill="1" applyBorder="1"/>
    <xf numFmtId="0" fontId="0" fillId="2" borderId="24" xfId="0" applyFill="1" applyBorder="1"/>
    <xf numFmtId="0" fontId="0" fillId="2" borderId="8" xfId="0" applyFill="1" applyBorder="1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0" borderId="0" xfId="0" applyBorder="1"/>
    <xf numFmtId="0" fontId="0" fillId="2" borderId="0" xfId="0" applyFill="1" applyBorder="1" applyAlignment="1">
      <alignment horizontal="center" vertical="center"/>
    </xf>
    <xf numFmtId="2" fontId="0" fillId="2" borderId="0" xfId="0" applyNumberFormat="1" applyFill="1" applyBorder="1" applyAlignment="1">
      <alignment vertical="center"/>
    </xf>
    <xf numFmtId="38" fontId="0" fillId="2" borderId="0" xfId="1" applyFont="1" applyFill="1" applyBorder="1" applyAlignment="1">
      <alignment vertical="center"/>
    </xf>
    <xf numFmtId="0" fontId="0" fillId="2" borderId="0" xfId="0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1ACDB-2D92-4425-BCFA-02A5DF659E07}">
  <dimension ref="A1:AW72"/>
  <sheetViews>
    <sheetView tabSelected="1" topLeftCell="AH1" zoomScaleNormal="100" zoomScaleSheetLayoutView="70" workbookViewId="0">
      <selection activeCell="AM26" sqref="AM26"/>
    </sheetView>
  </sheetViews>
  <sheetFormatPr defaultRowHeight="18.75"/>
  <cols>
    <col min="1" max="1" width="11.25" hidden="1" customWidth="1"/>
    <col min="2" max="9" width="9" hidden="1" customWidth="1"/>
    <col min="10" max="10" width="15.125" hidden="1" customWidth="1"/>
    <col min="11" max="11" width="9" hidden="1" customWidth="1"/>
    <col min="12" max="12" width="16.25" hidden="1" customWidth="1"/>
    <col min="13" max="16" width="9" hidden="1" customWidth="1"/>
    <col min="17" max="17" width="11.25" hidden="1" customWidth="1"/>
    <col min="18" max="18" width="15.125" hidden="1" customWidth="1"/>
    <col min="19" max="19" width="31.75" hidden="1" customWidth="1"/>
    <col min="20" max="23" width="9" hidden="1" customWidth="1"/>
    <col min="24" max="24" width="9.375" hidden="1" customWidth="1"/>
    <col min="25" max="25" width="9" hidden="1" customWidth="1"/>
    <col min="26" max="26" width="18.5" hidden="1" customWidth="1"/>
    <col min="27" max="27" width="9" hidden="1" customWidth="1"/>
    <col min="28" max="28" width="9.25" hidden="1" customWidth="1"/>
    <col min="29" max="29" width="13" hidden="1" customWidth="1"/>
    <col min="30" max="30" width="19.25" hidden="1" customWidth="1"/>
    <col min="31" max="31" width="15.125" hidden="1" customWidth="1"/>
    <col min="32" max="32" width="11.25" hidden="1" customWidth="1"/>
    <col min="33" max="33" width="0" hidden="1" customWidth="1"/>
    <col min="34" max="34" width="3.25" customWidth="1"/>
    <col min="35" max="35" width="18.5" bestFit="1" customWidth="1"/>
    <col min="36" max="36" width="10" bestFit="1" customWidth="1"/>
    <col min="37" max="38" width="16.5" customWidth="1"/>
    <col min="39" max="39" width="19.25" bestFit="1" customWidth="1"/>
    <col min="40" max="42" width="16.5" customWidth="1"/>
  </cols>
  <sheetData>
    <row r="1" spans="1:49" ht="19.5" thickBot="1">
      <c r="A1" t="s">
        <v>0</v>
      </c>
      <c r="F1" t="s">
        <v>1</v>
      </c>
      <c r="L1" t="s">
        <v>2</v>
      </c>
      <c r="Q1" t="s">
        <v>3</v>
      </c>
      <c r="U1" t="s">
        <v>4</v>
      </c>
      <c r="Z1" t="s">
        <v>5</v>
      </c>
      <c r="AF1" t="s">
        <v>6</v>
      </c>
      <c r="AP1" s="1" t="s">
        <v>7</v>
      </c>
    </row>
    <row r="2" spans="1:49">
      <c r="A2" s="2" t="s">
        <v>8</v>
      </c>
      <c r="B2" s="3" t="s">
        <v>9</v>
      </c>
      <c r="C2" s="3" t="s">
        <v>10</v>
      </c>
      <c r="D2" s="4" t="s">
        <v>11</v>
      </c>
      <c r="F2" s="5" t="s">
        <v>12</v>
      </c>
      <c r="G2" s="6"/>
      <c r="H2" s="6"/>
      <c r="I2" s="6"/>
      <c r="J2" s="7"/>
      <c r="L2" s="2" t="s">
        <v>8</v>
      </c>
      <c r="M2" s="3" t="s">
        <v>9</v>
      </c>
      <c r="N2" s="3" t="s">
        <v>10</v>
      </c>
      <c r="O2" s="4" t="s">
        <v>11</v>
      </c>
      <c r="Q2" s="2" t="s">
        <v>13</v>
      </c>
      <c r="R2" s="6">
        <v>309</v>
      </c>
      <c r="S2" s="4" t="s">
        <v>14</v>
      </c>
      <c r="U2" s="2" t="s">
        <v>8</v>
      </c>
      <c r="V2" s="3" t="s">
        <v>9</v>
      </c>
      <c r="W2" s="3" t="s">
        <v>10</v>
      </c>
      <c r="X2" s="4" t="s">
        <v>11</v>
      </c>
      <c r="Z2" s="57" t="s">
        <v>15</v>
      </c>
      <c r="AA2" s="58"/>
      <c r="AB2" s="61" t="s">
        <v>16</v>
      </c>
      <c r="AC2" s="62"/>
      <c r="AD2" s="62"/>
      <c r="AE2" s="62"/>
      <c r="AF2" s="63"/>
      <c r="AH2" s="64" t="s">
        <v>15</v>
      </c>
      <c r="AI2" s="65"/>
      <c r="AJ2" s="66"/>
      <c r="AK2" s="70" t="s">
        <v>16</v>
      </c>
      <c r="AL2" s="65"/>
      <c r="AM2" s="65"/>
      <c r="AN2" s="65"/>
      <c r="AO2" s="65"/>
      <c r="AP2" s="71"/>
    </row>
    <row r="3" spans="1:49">
      <c r="A3" s="8" t="s">
        <v>17</v>
      </c>
      <c r="B3" s="9" t="s">
        <v>13</v>
      </c>
      <c r="C3" s="9">
        <v>0.48</v>
      </c>
      <c r="D3" s="10">
        <v>0.315</v>
      </c>
      <c r="F3" s="11"/>
      <c r="G3" t="s">
        <v>18</v>
      </c>
      <c r="H3" t="s">
        <v>19</v>
      </c>
      <c r="I3" t="s">
        <v>20</v>
      </c>
      <c r="J3" s="12" t="s">
        <v>21</v>
      </c>
      <c r="L3" s="8" t="s">
        <v>22</v>
      </c>
      <c r="M3" s="9" t="s">
        <v>13</v>
      </c>
      <c r="N3" s="13">
        <f>C3*1000/$G$4*10</f>
        <v>48</v>
      </c>
      <c r="O3" s="14">
        <f>D3*1000/$G$5*10</f>
        <v>31.5</v>
      </c>
      <c r="Q3" s="8" t="s">
        <v>23</v>
      </c>
      <c r="R3">
        <v>63</v>
      </c>
      <c r="S3" s="10" t="s">
        <v>24</v>
      </c>
      <c r="U3" s="8" t="s">
        <v>25</v>
      </c>
      <c r="V3" s="9" t="s">
        <v>13</v>
      </c>
      <c r="W3" s="15">
        <f>N3*$R$2</f>
        <v>14832</v>
      </c>
      <c r="X3" s="16">
        <f>O3*$R$2</f>
        <v>9733.5</v>
      </c>
      <c r="Z3" s="59"/>
      <c r="AA3" s="60"/>
      <c r="AB3" s="17" t="s">
        <v>26</v>
      </c>
      <c r="AC3" s="17" t="s">
        <v>27</v>
      </c>
      <c r="AD3" s="17" t="s">
        <v>28</v>
      </c>
      <c r="AE3" s="17" t="s">
        <v>29</v>
      </c>
      <c r="AF3" s="18" t="s">
        <v>30</v>
      </c>
      <c r="AH3" s="67"/>
      <c r="AI3" s="68"/>
      <c r="AJ3" s="69"/>
      <c r="AK3" s="19" t="s">
        <v>26</v>
      </c>
      <c r="AL3" s="19" t="s">
        <v>27</v>
      </c>
      <c r="AM3" s="19" t="s">
        <v>28</v>
      </c>
      <c r="AN3" s="19" t="s">
        <v>29</v>
      </c>
      <c r="AO3" s="20" t="s">
        <v>30</v>
      </c>
      <c r="AP3" s="21" t="s">
        <v>31</v>
      </c>
    </row>
    <row r="4" spans="1:49">
      <c r="A4" s="8"/>
      <c r="B4" s="9" t="s">
        <v>23</v>
      </c>
      <c r="C4" s="9">
        <v>0.08</v>
      </c>
      <c r="D4" s="10">
        <v>0.17499999999999999</v>
      </c>
      <c r="F4" s="11" t="s">
        <v>32</v>
      </c>
      <c r="G4">
        <v>100</v>
      </c>
      <c r="H4">
        <v>100</v>
      </c>
      <c r="I4">
        <v>100</v>
      </c>
      <c r="J4" s="12">
        <v>100</v>
      </c>
      <c r="L4" s="8"/>
      <c r="M4" s="9" t="s">
        <v>23</v>
      </c>
      <c r="N4" s="13">
        <f>C4*1000/$H$4*10</f>
        <v>8</v>
      </c>
      <c r="O4" s="14">
        <f>D4*1000/$H$5*10</f>
        <v>17.5</v>
      </c>
      <c r="Q4" s="8" t="s">
        <v>33</v>
      </c>
      <c r="R4">
        <v>170</v>
      </c>
      <c r="S4" s="10" t="s">
        <v>34</v>
      </c>
      <c r="U4" s="8"/>
      <c r="V4" s="9" t="s">
        <v>23</v>
      </c>
      <c r="W4" s="15">
        <f>N4*$R$3</f>
        <v>504</v>
      </c>
      <c r="X4" s="16">
        <f>O4*$R$3</f>
        <v>1102.5</v>
      </c>
      <c r="Z4" s="59" t="s">
        <v>35</v>
      </c>
      <c r="AA4" s="17" t="s">
        <v>36</v>
      </c>
      <c r="AB4" s="22">
        <f>SUM(AB10+AB16)</f>
        <v>29109.321824999999</v>
      </c>
      <c r="AC4" s="22">
        <f t="shared" ref="AC4:AE4" si="0">SUM(AC10+AC16)</f>
        <v>1895.4069750000001</v>
      </c>
      <c r="AD4" s="22">
        <f t="shared" si="0"/>
        <v>11834.774229999999</v>
      </c>
      <c r="AE4" s="22">
        <f t="shared" si="0"/>
        <v>5369.1866748000002</v>
      </c>
      <c r="AF4" s="23">
        <f>SUM(AB4:AE4)</f>
        <v>48208.689704800003</v>
      </c>
      <c r="AH4" s="48" t="s">
        <v>35</v>
      </c>
      <c r="AI4" s="74"/>
      <c r="AJ4" s="19" t="s">
        <v>41</v>
      </c>
      <c r="AK4" s="24">
        <f t="shared" ref="AK4:AO6" si="1">AB5/10000</f>
        <v>1.375645978771987</v>
      </c>
      <c r="AL4" s="24">
        <f t="shared" si="1"/>
        <v>1.0159485567567565</v>
      </c>
      <c r="AM4" s="24">
        <f t="shared" si="1"/>
        <v>8.3047423831666674</v>
      </c>
      <c r="AN4" s="24">
        <f t="shared" si="1"/>
        <v>0.43518871234554973</v>
      </c>
      <c r="AO4" s="24">
        <f t="shared" si="1"/>
        <v>11.13152563104096</v>
      </c>
      <c r="AP4" s="46">
        <v>11925</v>
      </c>
    </row>
    <row r="5" spans="1:49" ht="19.5" thickBot="1">
      <c r="A5" s="8"/>
      <c r="B5" s="9" t="s">
        <v>33</v>
      </c>
      <c r="C5" s="9">
        <v>0.15</v>
      </c>
      <c r="D5" s="10">
        <v>0.48</v>
      </c>
      <c r="F5" s="11" t="s">
        <v>37</v>
      </c>
      <c r="G5">
        <v>100</v>
      </c>
      <c r="H5">
        <v>100</v>
      </c>
      <c r="I5">
        <v>100</v>
      </c>
      <c r="J5" s="12">
        <v>100</v>
      </c>
      <c r="L5" s="8"/>
      <c r="M5" s="9" t="s">
        <v>33</v>
      </c>
      <c r="N5" s="13">
        <f>C5*1000/$I$4*10</f>
        <v>15</v>
      </c>
      <c r="O5" s="14">
        <f>D5*1000/$I$5*10</f>
        <v>48</v>
      </c>
      <c r="Q5" s="25" t="s">
        <v>38</v>
      </c>
      <c r="R5" s="26">
        <v>117</v>
      </c>
      <c r="S5" s="27" t="s">
        <v>39</v>
      </c>
      <c r="U5" s="8"/>
      <c r="V5" s="9" t="s">
        <v>33</v>
      </c>
      <c r="W5" s="15">
        <f>N5*$R$4</f>
        <v>2550</v>
      </c>
      <c r="X5" s="16">
        <f>O5*$R$4</f>
        <v>8160</v>
      </c>
      <c r="Z5" s="59"/>
      <c r="AA5" s="17" t="s">
        <v>40</v>
      </c>
      <c r="AB5" s="22">
        <f t="shared" ref="AB5:AE6" si="2">SUM(AB11+AB17)</f>
        <v>13756.45978771987</v>
      </c>
      <c r="AC5" s="22">
        <f t="shared" si="2"/>
        <v>10159.485567567566</v>
      </c>
      <c r="AD5" s="22">
        <f t="shared" si="2"/>
        <v>83047.423831666674</v>
      </c>
      <c r="AE5" s="22">
        <f t="shared" si="2"/>
        <v>4351.8871234554972</v>
      </c>
      <c r="AF5" s="23">
        <f t="shared" ref="AF5:AF21" si="3">SUM(AB5:AE5)</f>
        <v>111315.2563104096</v>
      </c>
      <c r="AH5" s="48"/>
      <c r="AI5" s="74"/>
      <c r="AJ5" s="19" t="s">
        <v>43</v>
      </c>
      <c r="AK5" s="24">
        <f t="shared" si="1"/>
        <v>1.2630114647943038</v>
      </c>
      <c r="AL5" s="24">
        <f t="shared" si="1"/>
        <v>1.3846357375415281</v>
      </c>
      <c r="AM5" s="24">
        <f t="shared" si="1"/>
        <v>0.58972588159087969</v>
      </c>
      <c r="AN5" s="24">
        <f t="shared" si="1"/>
        <v>0.66273749156555195</v>
      </c>
      <c r="AO5" s="24">
        <f t="shared" si="1"/>
        <v>3.9001105754922638</v>
      </c>
      <c r="AP5" s="46">
        <v>5244</v>
      </c>
    </row>
    <row r="6" spans="1:49">
      <c r="A6" s="8"/>
      <c r="B6" s="9" t="s">
        <v>38</v>
      </c>
      <c r="C6" s="9">
        <v>0.36</v>
      </c>
      <c r="D6" s="10">
        <v>0.05</v>
      </c>
      <c r="F6" s="11"/>
      <c r="J6" s="12"/>
      <c r="L6" s="8"/>
      <c r="M6" s="9" t="s">
        <v>38</v>
      </c>
      <c r="N6" s="13">
        <f>C6*1000/$I$4*10</f>
        <v>36</v>
      </c>
      <c r="O6" s="14">
        <f>D6*1000/$J$5*10</f>
        <v>5</v>
      </c>
      <c r="U6" s="8"/>
      <c r="V6" s="9" t="s">
        <v>38</v>
      </c>
      <c r="W6" s="15">
        <f>N6*$R$5</f>
        <v>4212</v>
      </c>
      <c r="X6" s="16">
        <f>O6*$R$5</f>
        <v>585</v>
      </c>
      <c r="Z6" s="59"/>
      <c r="AA6" s="17" t="s">
        <v>42</v>
      </c>
      <c r="AB6" s="22">
        <f t="shared" si="2"/>
        <v>12630.114647943037</v>
      </c>
      <c r="AC6" s="22">
        <f t="shared" si="2"/>
        <v>13846.357375415282</v>
      </c>
      <c r="AD6" s="22">
        <f t="shared" si="2"/>
        <v>5897.2588159087973</v>
      </c>
      <c r="AE6" s="22">
        <f t="shared" si="2"/>
        <v>6627.3749156555195</v>
      </c>
      <c r="AF6" s="23">
        <f t="shared" si="3"/>
        <v>39001.105754922639</v>
      </c>
      <c r="AH6" s="48"/>
      <c r="AI6" s="74"/>
      <c r="AJ6" s="19" t="s">
        <v>46</v>
      </c>
      <c r="AK6" s="24">
        <f t="shared" si="1"/>
        <v>0.63155009142857144</v>
      </c>
      <c r="AL6" s="24">
        <f t="shared" si="1"/>
        <v>1.5288713681818185</v>
      </c>
      <c r="AM6" s="24">
        <f t="shared" si="1"/>
        <v>5.2061595824175821</v>
      </c>
      <c r="AN6" s="24">
        <f t="shared" si="1"/>
        <v>0.29398199999999997</v>
      </c>
      <c r="AO6" s="24">
        <f t="shared" si="1"/>
        <v>7.660563042027972</v>
      </c>
      <c r="AP6" s="46">
        <v>8708</v>
      </c>
    </row>
    <row r="7" spans="1:49" ht="19.5" thickBot="1">
      <c r="A7" s="8"/>
      <c r="B7" s="9"/>
      <c r="C7" s="9"/>
      <c r="D7" s="10"/>
      <c r="F7" s="11"/>
      <c r="J7" s="12"/>
      <c r="L7" s="8"/>
      <c r="M7" s="9"/>
      <c r="N7" s="9"/>
      <c r="O7" s="10"/>
      <c r="Q7" s="9" t="s">
        <v>44</v>
      </c>
      <c r="U7" s="8"/>
      <c r="V7" s="9"/>
      <c r="W7" s="9"/>
      <c r="X7" s="10"/>
      <c r="Z7" s="59"/>
      <c r="AA7" s="17" t="s">
        <v>45</v>
      </c>
      <c r="AB7" s="22">
        <f>SUM(AB13+AB19)</f>
        <v>6315.5009142857143</v>
      </c>
      <c r="AC7" s="22">
        <f>SUM(AC13+AC19)</f>
        <v>15288.713681818184</v>
      </c>
      <c r="AD7" s="22">
        <f>SUM(AD13+AD19)</f>
        <v>52061.59582417582</v>
      </c>
      <c r="AE7" s="22">
        <f>SUM(AE13+AE19)</f>
        <v>2939.8199999999997</v>
      </c>
      <c r="AF7" s="23">
        <f t="shared" si="3"/>
        <v>76605.630420279718</v>
      </c>
      <c r="AH7" s="48"/>
      <c r="AI7" s="74"/>
      <c r="AJ7" s="19" t="s">
        <v>50</v>
      </c>
      <c r="AK7" s="24">
        <f>AB8/10000</f>
        <v>1.7663827745429923</v>
      </c>
      <c r="AL7" s="24">
        <f>AC8/10000</f>
        <v>0.59247066666666659</v>
      </c>
      <c r="AM7" s="24">
        <f>AD8/10000</f>
        <v>3.0496499999999997</v>
      </c>
      <c r="AN7" s="24">
        <f>AE8/10000</f>
        <v>0.29552640000000002</v>
      </c>
      <c r="AO7" s="24">
        <f>AF8/10000</f>
        <v>5.7040298412096595</v>
      </c>
      <c r="AP7" s="46">
        <v>5802</v>
      </c>
    </row>
    <row r="8" spans="1:49">
      <c r="A8" s="8" t="s">
        <v>8</v>
      </c>
      <c r="B8" s="9" t="s">
        <v>47</v>
      </c>
      <c r="C8" s="9" t="s">
        <v>10</v>
      </c>
      <c r="D8" s="10" t="s">
        <v>11</v>
      </c>
      <c r="F8" s="11" t="s">
        <v>48</v>
      </c>
      <c r="J8" s="12"/>
      <c r="L8" s="8" t="s">
        <v>8</v>
      </c>
      <c r="M8" s="9" t="s">
        <v>47</v>
      </c>
      <c r="N8" s="9" t="s">
        <v>10</v>
      </c>
      <c r="O8" s="10" t="s">
        <v>11</v>
      </c>
      <c r="Q8" s="2" t="s">
        <v>13</v>
      </c>
      <c r="R8" s="6">
        <v>1624</v>
      </c>
      <c r="S8" s="4" t="s">
        <v>14</v>
      </c>
      <c r="U8" s="8" t="s">
        <v>8</v>
      </c>
      <c r="V8" s="9" t="s">
        <v>47</v>
      </c>
      <c r="W8" s="9" t="s">
        <v>10</v>
      </c>
      <c r="X8" s="10" t="s">
        <v>11</v>
      </c>
      <c r="Z8" s="59"/>
      <c r="AA8" s="17" t="s">
        <v>49</v>
      </c>
      <c r="AB8" s="22">
        <f t="shared" ref="AB8:AE9" si="4">SUM(AB14+AB20)</f>
        <v>17663.827745429924</v>
      </c>
      <c r="AC8" s="22">
        <f t="shared" si="4"/>
        <v>5924.706666666666</v>
      </c>
      <c r="AD8" s="22">
        <f t="shared" si="4"/>
        <v>30496.499999999996</v>
      </c>
      <c r="AE8" s="22">
        <f t="shared" si="4"/>
        <v>2955.2640000000001</v>
      </c>
      <c r="AF8" s="23">
        <f t="shared" si="3"/>
        <v>57040.298412096592</v>
      </c>
      <c r="AH8" s="48"/>
      <c r="AI8" s="73" t="s">
        <v>47</v>
      </c>
      <c r="AJ8" s="19" t="s">
        <v>41</v>
      </c>
      <c r="AK8" s="24">
        <f>AB11/10000</f>
        <v>1.4067296758531248E-2</v>
      </c>
      <c r="AL8" s="24">
        <f>AC11/10000</f>
        <v>6.7874610810810795E-2</v>
      </c>
      <c r="AM8" s="24">
        <f>AD11/10000</f>
        <v>0.18757529983333329</v>
      </c>
      <c r="AN8" s="24">
        <f>AE11/10000</f>
        <v>0.11317390030366492</v>
      </c>
      <c r="AO8" s="24">
        <f>AF11/10000</f>
        <v>0.38269110770634024</v>
      </c>
      <c r="AP8" s="46">
        <v>698</v>
      </c>
    </row>
    <row r="9" spans="1:49">
      <c r="A9" s="8" t="s">
        <v>17</v>
      </c>
      <c r="B9" s="9" t="s">
        <v>13</v>
      </c>
      <c r="C9" s="9">
        <v>9.2502000000000001E-2</v>
      </c>
      <c r="D9" s="10">
        <v>5.4547249999999999E-2</v>
      </c>
      <c r="F9" s="11"/>
      <c r="G9" t="s">
        <v>18</v>
      </c>
      <c r="H9" t="s">
        <v>19</v>
      </c>
      <c r="I9" t="s">
        <v>20</v>
      </c>
      <c r="J9" s="12" t="s">
        <v>21</v>
      </c>
      <c r="L9" s="8" t="s">
        <v>22</v>
      </c>
      <c r="M9" s="9" t="s">
        <v>13</v>
      </c>
      <c r="N9" s="13">
        <f>C9*1000/$G$4*10</f>
        <v>9.2501999999999995</v>
      </c>
      <c r="O9" s="14">
        <f>D9*1000/$G$5*10</f>
        <v>5.4547249999999998</v>
      </c>
      <c r="Q9" s="8" t="s">
        <v>23</v>
      </c>
      <c r="R9">
        <v>761</v>
      </c>
      <c r="S9" s="10" t="s">
        <v>24</v>
      </c>
      <c r="U9" s="8" t="s">
        <v>25</v>
      </c>
      <c r="V9" s="9" t="s">
        <v>13</v>
      </c>
      <c r="W9" s="15">
        <f>N9*$R$2</f>
        <v>2858.3117999999999</v>
      </c>
      <c r="X9" s="16">
        <f>O9*$R$2</f>
        <v>1685.510025</v>
      </c>
      <c r="Z9" s="59"/>
      <c r="AA9" s="17" t="s">
        <v>51</v>
      </c>
      <c r="AB9" s="22">
        <f t="shared" si="4"/>
        <v>32935.316634746923</v>
      </c>
      <c r="AC9" s="22">
        <f t="shared" si="4"/>
        <v>9499.6081967213104</v>
      </c>
      <c r="AD9" s="22">
        <f t="shared" si="4"/>
        <v>13866.520180180181</v>
      </c>
      <c r="AE9" s="22">
        <f t="shared" si="4"/>
        <v>14131.954610526314</v>
      </c>
      <c r="AF9" s="23">
        <f t="shared" si="3"/>
        <v>70433.399622174737</v>
      </c>
      <c r="AH9" s="48"/>
      <c r="AI9" s="73"/>
      <c r="AJ9" s="19" t="s">
        <v>43</v>
      </c>
      <c r="AK9" s="24">
        <f>AB12/10000</f>
        <v>2.4640183148734174E-2</v>
      </c>
      <c r="AL9" s="24">
        <f>AC12/10000</f>
        <v>3.0766634551495014E-2</v>
      </c>
      <c r="AM9" s="24">
        <f>AD12/10000</f>
        <v>4.2408470009068534E-2</v>
      </c>
      <c r="AN9" s="24">
        <f>AE12/10000</f>
        <v>1.6439163657886949E-2</v>
      </c>
      <c r="AO9" s="24">
        <f>AF12/10000</f>
        <v>0.11425445136718468</v>
      </c>
      <c r="AP9" s="46">
        <v>152</v>
      </c>
    </row>
    <row r="10" spans="1:49">
      <c r="A10" s="8"/>
      <c r="B10" s="9" t="s">
        <v>23</v>
      </c>
      <c r="C10" s="9">
        <v>2.7785600000000001E-2</v>
      </c>
      <c r="D10" s="10">
        <v>1.8072649999999999E-2</v>
      </c>
      <c r="F10" s="11" t="s">
        <v>32</v>
      </c>
      <c r="G10">
        <v>422.49999999999994</v>
      </c>
      <c r="H10">
        <v>462.5</v>
      </c>
      <c r="I10">
        <v>960</v>
      </c>
      <c r="J10" s="12">
        <v>1000</v>
      </c>
      <c r="L10" s="8"/>
      <c r="M10" s="9" t="s">
        <v>23</v>
      </c>
      <c r="N10" s="13">
        <f>C10*1000/$H$4*10</f>
        <v>2.7785600000000006</v>
      </c>
      <c r="O10" s="14">
        <f>D10*1000/$H$5*10</f>
        <v>1.8072649999999999</v>
      </c>
      <c r="Q10" s="8" t="s">
        <v>33</v>
      </c>
      <c r="R10">
        <v>7885</v>
      </c>
      <c r="S10" s="10" t="s">
        <v>34</v>
      </c>
      <c r="U10" s="8"/>
      <c r="V10" s="9" t="s">
        <v>23</v>
      </c>
      <c r="W10" s="15">
        <f>N10*$R$3</f>
        <v>175.04928000000004</v>
      </c>
      <c r="X10" s="16">
        <f>O10*$R$3</f>
        <v>113.85769499999999</v>
      </c>
      <c r="Z10" s="59" t="s">
        <v>47</v>
      </c>
      <c r="AA10" s="17" t="s">
        <v>36</v>
      </c>
      <c r="AB10" s="22">
        <f>SUM(W9:X9)</f>
        <v>4543.821825</v>
      </c>
      <c r="AC10" s="22">
        <f>SUM(W10:X10)</f>
        <v>288.90697500000005</v>
      </c>
      <c r="AD10" s="22">
        <f>SUM(W11:X11)</f>
        <v>1124.77423</v>
      </c>
      <c r="AE10" s="22">
        <f>SUM(W12:X12)</f>
        <v>572.18667479999999</v>
      </c>
      <c r="AF10" s="23">
        <f t="shared" si="3"/>
        <v>6529.6897048000001</v>
      </c>
      <c r="AH10" s="51"/>
      <c r="AI10" s="73"/>
      <c r="AJ10" s="19" t="s">
        <v>46</v>
      </c>
      <c r="AK10" s="24">
        <f>AB13/10000</f>
        <v>1.5350531428571425E-2</v>
      </c>
      <c r="AL10" s="24">
        <f>AC13/10000</f>
        <v>9.7954340909090915E-2</v>
      </c>
      <c r="AM10" s="24">
        <f>AD13/10000</f>
        <v>0.21369242857142859</v>
      </c>
      <c r="AN10" s="24">
        <f>AE13/10000</f>
        <v>1.3633285714285714E-2</v>
      </c>
      <c r="AO10" s="24">
        <f>AF13/10000</f>
        <v>0.34063058662337664</v>
      </c>
      <c r="AP10" s="46">
        <v>408</v>
      </c>
    </row>
    <row r="11" spans="1:49" ht="19.5" thickBot="1">
      <c r="A11" s="8"/>
      <c r="B11" s="9" t="s">
        <v>33</v>
      </c>
      <c r="C11" s="9">
        <v>3.2731249999999996E-2</v>
      </c>
      <c r="D11" s="10">
        <v>3.343194E-2</v>
      </c>
      <c r="F11" s="11" t="s">
        <v>37</v>
      </c>
      <c r="G11">
        <v>730</v>
      </c>
      <c r="H11">
        <v>330</v>
      </c>
      <c r="I11">
        <v>500</v>
      </c>
      <c r="J11" s="12">
        <v>955</v>
      </c>
      <c r="L11" s="8"/>
      <c r="M11" s="9" t="s">
        <v>33</v>
      </c>
      <c r="N11" s="13">
        <f>C11*1000/$I$4*10</f>
        <v>3.2731249999999994</v>
      </c>
      <c r="O11" s="14">
        <f>D11*1000/$I$5*10</f>
        <v>3.343194</v>
      </c>
      <c r="Q11" s="25" t="s">
        <v>38</v>
      </c>
      <c r="R11" s="26">
        <v>565</v>
      </c>
      <c r="S11" s="27" t="s">
        <v>39</v>
      </c>
      <c r="U11" s="8"/>
      <c r="V11" s="9" t="s">
        <v>33</v>
      </c>
      <c r="W11" s="15">
        <f>N11*$R$4</f>
        <v>556.43124999999986</v>
      </c>
      <c r="X11" s="16">
        <f>O11*$R$4</f>
        <v>568.34298000000001</v>
      </c>
      <c r="Z11" s="59"/>
      <c r="AA11" s="17" t="s">
        <v>40</v>
      </c>
      <c r="AB11" s="22">
        <f>SUM(W21:X21)</f>
        <v>140.67296758531248</v>
      </c>
      <c r="AC11" s="22">
        <f>SUM(W22:X22)</f>
        <v>678.74610810810793</v>
      </c>
      <c r="AD11" s="22">
        <f>SUM(W23:X23)</f>
        <v>1875.7529983333329</v>
      </c>
      <c r="AE11" s="22">
        <f>SUM(W24:X24)</f>
        <v>1131.7390030366491</v>
      </c>
      <c r="AF11" s="23">
        <f t="shared" si="3"/>
        <v>3826.9110770634024</v>
      </c>
      <c r="AH11" s="51"/>
      <c r="AI11" s="73"/>
      <c r="AJ11" s="19" t="s">
        <v>50</v>
      </c>
      <c r="AK11" s="24">
        <f>AB14/10000</f>
        <v>7.8192551117129319E-2</v>
      </c>
      <c r="AL11" s="24">
        <f>AC14/10000</f>
        <v>4.8990666666666662E-2</v>
      </c>
      <c r="AM11" s="24">
        <f>AD14/10000</f>
        <v>6.070555555555554E-2</v>
      </c>
      <c r="AN11" s="24">
        <f>AE14/10000</f>
        <v>2.4140999999999999E-2</v>
      </c>
      <c r="AO11" s="24">
        <f>AF14/10000</f>
        <v>0.2120297733393515</v>
      </c>
      <c r="AP11" s="46">
        <v>239</v>
      </c>
    </row>
    <row r="12" spans="1:49">
      <c r="A12" s="8"/>
      <c r="B12" s="9" t="s">
        <v>38</v>
      </c>
      <c r="C12" s="9">
        <v>3.4725142000000001E-2</v>
      </c>
      <c r="D12" s="10">
        <v>1.4179701999999999E-2</v>
      </c>
      <c r="F12" s="11"/>
      <c r="J12" s="12"/>
      <c r="L12" s="8"/>
      <c r="M12" s="9" t="s">
        <v>38</v>
      </c>
      <c r="N12" s="13">
        <f>C12*1000/$I$4*10</f>
        <v>3.4725142</v>
      </c>
      <c r="O12" s="14">
        <f>D12*1000/$J$5*10</f>
        <v>1.4179702000000001</v>
      </c>
      <c r="U12" s="8"/>
      <c r="V12" s="9" t="s">
        <v>38</v>
      </c>
      <c r="W12" s="15">
        <f>N12*$R$5</f>
        <v>406.28416140000002</v>
      </c>
      <c r="X12" s="16">
        <f>O12*$R$5</f>
        <v>165.9025134</v>
      </c>
      <c r="Z12" s="59"/>
      <c r="AA12" s="17" t="s">
        <v>42</v>
      </c>
      <c r="AB12" s="22">
        <f>SUM(W33:X33)</f>
        <v>246.40183148734172</v>
      </c>
      <c r="AC12" s="22">
        <f>SUM(W34:X34)</f>
        <v>307.66634551495014</v>
      </c>
      <c r="AD12" s="22">
        <f>SUM(W35:X35)</f>
        <v>424.08470009068532</v>
      </c>
      <c r="AE12" s="22">
        <f>SUM(W36:X36)</f>
        <v>164.39163657886951</v>
      </c>
      <c r="AF12" s="23">
        <f t="shared" si="3"/>
        <v>1142.5445136718467</v>
      </c>
      <c r="AH12" s="51"/>
      <c r="AI12" s="54" t="s">
        <v>9</v>
      </c>
      <c r="AJ12" s="19" t="s">
        <v>41</v>
      </c>
      <c r="AK12" s="24">
        <f>AB17/10000</f>
        <v>1.3615786820134557</v>
      </c>
      <c r="AL12" s="24">
        <f>AC17/10000</f>
        <v>0.94807394594594585</v>
      </c>
      <c r="AM12" s="24">
        <f>AD17/10000</f>
        <v>8.1171670833333334</v>
      </c>
      <c r="AN12" s="24">
        <f>AE17/10000</f>
        <v>0.32201481204188487</v>
      </c>
      <c r="AO12" s="24">
        <f>AF17/10000</f>
        <v>10.748834523334621</v>
      </c>
      <c r="AP12" s="46">
        <v>11227</v>
      </c>
    </row>
    <row r="13" spans="1:49" ht="19.5" thickBot="1">
      <c r="A13" s="8"/>
      <c r="B13" s="9"/>
      <c r="C13" s="9"/>
      <c r="D13" s="10"/>
      <c r="F13" s="11"/>
      <c r="J13" s="12"/>
      <c r="L13" s="8"/>
      <c r="M13" s="9"/>
      <c r="N13" s="9"/>
      <c r="O13" s="10"/>
      <c r="Q13" s="9" t="s">
        <v>53</v>
      </c>
      <c r="U13" s="8"/>
      <c r="V13" s="9"/>
      <c r="W13" s="9"/>
      <c r="X13" s="10"/>
      <c r="Z13" s="59"/>
      <c r="AA13" s="17" t="s">
        <v>45</v>
      </c>
      <c r="AB13" s="22">
        <f>SUM(W45:X45)</f>
        <v>153.50531428571426</v>
      </c>
      <c r="AC13" s="22">
        <f>SUM(W46:X46)</f>
        <v>979.54340909090911</v>
      </c>
      <c r="AD13" s="22">
        <f>SUM(W47:X47)</f>
        <v>2136.9242857142858</v>
      </c>
      <c r="AE13" s="22">
        <f>SUM(W48:X48)</f>
        <v>136.33285714285714</v>
      </c>
      <c r="AF13" s="23">
        <f t="shared" si="3"/>
        <v>3406.3058662337662</v>
      </c>
      <c r="AH13" s="51"/>
      <c r="AI13" s="55"/>
      <c r="AJ13" s="19" t="s">
        <v>43</v>
      </c>
      <c r="AK13" s="24">
        <f>AB18/10000</f>
        <v>1.2383712816455696</v>
      </c>
      <c r="AL13" s="24">
        <f>AC18/10000</f>
        <v>1.3538691029900332</v>
      </c>
      <c r="AM13" s="24">
        <f>AD18/10000</f>
        <v>0.54731741158181124</v>
      </c>
      <c r="AN13" s="24">
        <f>AE18/10000</f>
        <v>0.64629832790766506</v>
      </c>
      <c r="AO13" s="24">
        <f>AF18/10000</f>
        <v>3.785856124125079</v>
      </c>
      <c r="AP13" s="46">
        <v>5092</v>
      </c>
      <c r="AU13" s="44"/>
      <c r="AV13" s="45"/>
      <c r="AW13" s="45"/>
    </row>
    <row r="14" spans="1:49">
      <c r="A14" s="8" t="s">
        <v>54</v>
      </c>
      <c r="B14" s="9" t="s">
        <v>9</v>
      </c>
      <c r="C14" s="9" t="s">
        <v>10</v>
      </c>
      <c r="D14" s="10" t="s">
        <v>11</v>
      </c>
      <c r="F14" s="11" t="s">
        <v>55</v>
      </c>
      <c r="J14" s="12"/>
      <c r="L14" s="8" t="s">
        <v>54</v>
      </c>
      <c r="M14" s="9" t="s">
        <v>9</v>
      </c>
      <c r="N14" s="9" t="s">
        <v>10</v>
      </c>
      <c r="O14" s="10" t="s">
        <v>11</v>
      </c>
      <c r="Q14" s="2" t="s">
        <v>56</v>
      </c>
      <c r="R14" s="3" t="s">
        <v>57</v>
      </c>
      <c r="S14" s="4" t="s">
        <v>58</v>
      </c>
      <c r="U14" s="8" t="s">
        <v>54</v>
      </c>
      <c r="V14" s="9" t="s">
        <v>9</v>
      </c>
      <c r="W14" s="9" t="s">
        <v>10</v>
      </c>
      <c r="X14" s="10" t="s">
        <v>11</v>
      </c>
      <c r="Z14" s="59"/>
      <c r="AA14" s="17" t="s">
        <v>49</v>
      </c>
      <c r="AB14" s="22">
        <f>SUM(W57:X57)</f>
        <v>781.92551117129324</v>
      </c>
      <c r="AC14" s="22">
        <f>SUM(W58:X58)</f>
        <v>489.90666666666658</v>
      </c>
      <c r="AD14" s="22">
        <f>SUM(W59:X59)</f>
        <v>607.05555555555543</v>
      </c>
      <c r="AE14" s="22">
        <f>SUM(W60:X60)</f>
        <v>241.41</v>
      </c>
      <c r="AF14" s="23">
        <f t="shared" si="3"/>
        <v>2120.297733393515</v>
      </c>
      <c r="AH14" s="49"/>
      <c r="AI14" s="55"/>
      <c r="AJ14" s="19" t="s">
        <v>46</v>
      </c>
      <c r="AK14" s="24">
        <f>AB19/10000</f>
        <v>0.61619955999999998</v>
      </c>
      <c r="AL14" s="24">
        <f>AC19/10000</f>
        <v>1.4309170272727274</v>
      </c>
      <c r="AM14" s="24">
        <f>AD19/10000</f>
        <v>4.9924671538461531</v>
      </c>
      <c r="AN14" s="24">
        <f>AE19/10000</f>
        <v>0.28034871428571428</v>
      </c>
      <c r="AO14" s="24">
        <f>AF19/10000</f>
        <v>7.3199324554045964</v>
      </c>
      <c r="AP14" s="46">
        <v>8300</v>
      </c>
      <c r="AU14" s="44"/>
      <c r="AV14" s="45"/>
      <c r="AW14" s="45"/>
    </row>
    <row r="15" spans="1:49" ht="19.5" thickBot="1">
      <c r="A15" s="8" t="s">
        <v>25</v>
      </c>
      <c r="B15" s="9" t="s">
        <v>13</v>
      </c>
      <c r="C15" s="9">
        <v>1676.5</v>
      </c>
      <c r="D15" s="10">
        <v>320</v>
      </c>
      <c r="F15" s="11"/>
      <c r="G15" t="s">
        <v>18</v>
      </c>
      <c r="H15" t="s">
        <v>19</v>
      </c>
      <c r="I15" t="s">
        <v>20</v>
      </c>
      <c r="J15" s="12" t="s">
        <v>21</v>
      </c>
      <c r="L15" s="8" t="s">
        <v>22</v>
      </c>
      <c r="M15" s="9" t="s">
        <v>13</v>
      </c>
      <c r="N15" s="13">
        <f>C15/$G$10*10</f>
        <v>39.680473372781073</v>
      </c>
      <c r="O15" s="14">
        <f>D15/$G$11*10</f>
        <v>4.3835616438356162</v>
      </c>
      <c r="Q15" s="25">
        <v>172500</v>
      </c>
      <c r="R15" s="28">
        <v>175700</v>
      </c>
      <c r="S15" s="27">
        <v>421200</v>
      </c>
      <c r="U15" s="8" t="s">
        <v>25</v>
      </c>
      <c r="V15" s="9" t="s">
        <v>13</v>
      </c>
      <c r="W15" s="15">
        <f>N15*$R$2</f>
        <v>12261.266272189352</v>
      </c>
      <c r="X15" s="16">
        <f>O15*$R$2</f>
        <v>1354.5205479452054</v>
      </c>
      <c r="Z15" s="59"/>
      <c r="AA15" s="17" t="s">
        <v>51</v>
      </c>
      <c r="AB15" s="22">
        <f>SUM(W69:X69)</f>
        <v>151.98065663474694</v>
      </c>
      <c r="AC15" s="22">
        <f>SUM(W70:X70)</f>
        <v>481.68663934426229</v>
      </c>
      <c r="AD15" s="22">
        <f>SUM(W71:X71)</f>
        <v>1198.1598198198199</v>
      </c>
      <c r="AE15" s="22">
        <f>SUM(W72:X72)</f>
        <v>454.59303157894738</v>
      </c>
      <c r="AF15" s="23">
        <f t="shared" si="3"/>
        <v>2286.4201473777766</v>
      </c>
      <c r="AH15" s="50"/>
      <c r="AI15" s="56"/>
      <c r="AJ15" s="32" t="s">
        <v>50</v>
      </c>
      <c r="AK15" s="33">
        <f>AB20/10000</f>
        <v>1.6881902234258632</v>
      </c>
      <c r="AL15" s="33">
        <f>AC20/10000</f>
        <v>0.54347999999999996</v>
      </c>
      <c r="AM15" s="33">
        <f>AD20/10000</f>
        <v>2.988944444444444</v>
      </c>
      <c r="AN15" s="33">
        <f>AE20/10000</f>
        <v>0.27138540000000005</v>
      </c>
      <c r="AO15" s="33">
        <f>AF20/10000</f>
        <v>5.4920000678703076</v>
      </c>
      <c r="AP15" s="47">
        <v>5063</v>
      </c>
      <c r="AU15" s="44"/>
      <c r="AV15" s="45"/>
      <c r="AW15" s="45"/>
    </row>
    <row r="16" spans="1:49">
      <c r="A16" s="8"/>
      <c r="B16" s="9" t="s">
        <v>23</v>
      </c>
      <c r="C16" s="9">
        <v>4493.3999999999996</v>
      </c>
      <c r="D16" s="10">
        <v>1760</v>
      </c>
      <c r="F16" s="11" t="s">
        <v>32</v>
      </c>
      <c r="G16">
        <v>790</v>
      </c>
      <c r="H16">
        <v>980</v>
      </c>
      <c r="I16">
        <v>930</v>
      </c>
      <c r="J16" s="12">
        <v>1090</v>
      </c>
      <c r="L16" s="8"/>
      <c r="M16" s="9" t="s">
        <v>23</v>
      </c>
      <c r="N16" s="13">
        <f>C16/$H$10*10</f>
        <v>97.154594594594585</v>
      </c>
      <c r="O16" s="14">
        <f>D16/$H$11*10</f>
        <v>53.333333333333329</v>
      </c>
      <c r="U16" s="8"/>
      <c r="V16" s="9" t="s">
        <v>23</v>
      </c>
      <c r="W16" s="15">
        <f>N16*$R$3</f>
        <v>6120.7394594594589</v>
      </c>
      <c r="X16" s="16">
        <f>O16*$R$3</f>
        <v>3359.9999999999995</v>
      </c>
      <c r="Z16" s="59" t="s">
        <v>9</v>
      </c>
      <c r="AA16" s="17" t="s">
        <v>36</v>
      </c>
      <c r="AB16" s="22">
        <f>SUM(W3:X3)</f>
        <v>24565.5</v>
      </c>
      <c r="AC16" s="22">
        <f>SUM(W4:X4)</f>
        <v>1606.5</v>
      </c>
      <c r="AD16" s="22">
        <f>SUM(W5:X5)</f>
        <v>10710</v>
      </c>
      <c r="AE16" s="22">
        <f>SUM(W6:X6)</f>
        <v>4797</v>
      </c>
      <c r="AF16" s="23">
        <f t="shared" si="3"/>
        <v>41679</v>
      </c>
      <c r="AH16" t="s">
        <v>60</v>
      </c>
      <c r="AU16" s="44"/>
      <c r="AV16" s="45"/>
      <c r="AW16" s="45"/>
    </row>
    <row r="17" spans="1:49">
      <c r="A17" s="8"/>
      <c r="B17" s="9" t="s">
        <v>33</v>
      </c>
      <c r="C17" s="9">
        <v>33577</v>
      </c>
      <c r="D17" s="10">
        <v>6386</v>
      </c>
      <c r="F17" s="11" t="s">
        <v>37</v>
      </c>
      <c r="G17">
        <v>160</v>
      </c>
      <c r="H17">
        <v>860</v>
      </c>
      <c r="I17">
        <v>830</v>
      </c>
      <c r="J17" s="12">
        <v>930</v>
      </c>
      <c r="L17" s="8"/>
      <c r="M17" s="9" t="s">
        <v>33</v>
      </c>
      <c r="N17" s="13">
        <f>C17/$I$10*10</f>
        <v>349.76041666666669</v>
      </c>
      <c r="O17" s="14">
        <f>D17/$I$11*10</f>
        <v>127.72</v>
      </c>
      <c r="U17" s="8"/>
      <c r="V17" s="9" t="s">
        <v>33</v>
      </c>
      <c r="W17" s="15">
        <f>N17*$R$4</f>
        <v>59459.270833333336</v>
      </c>
      <c r="X17" s="16">
        <f>O17*$R$4</f>
        <v>21712.400000000001</v>
      </c>
      <c r="Z17" s="59"/>
      <c r="AA17" s="17" t="s">
        <v>40</v>
      </c>
      <c r="AB17" s="22">
        <f>SUM(W15:X15)</f>
        <v>13615.786820134557</v>
      </c>
      <c r="AC17" s="22">
        <f>SUM(W16:X16)</f>
        <v>9480.7394594594589</v>
      </c>
      <c r="AD17" s="22">
        <f>SUM(W17:X17)</f>
        <v>81171.670833333337</v>
      </c>
      <c r="AE17" s="22">
        <f>SUM(W18:X18)</f>
        <v>3220.1481204188485</v>
      </c>
      <c r="AF17" s="23">
        <f t="shared" si="3"/>
        <v>107488.3452333462</v>
      </c>
      <c r="AH17" t="s">
        <v>61</v>
      </c>
      <c r="AJ17" s="75"/>
      <c r="AK17" s="75"/>
      <c r="AL17" s="75"/>
      <c r="AM17" s="75"/>
      <c r="AN17" s="75"/>
      <c r="AO17" s="75"/>
      <c r="AP17" s="75"/>
      <c r="AU17" s="44"/>
      <c r="AV17" s="45"/>
      <c r="AW17" s="45"/>
    </row>
    <row r="18" spans="1:49">
      <c r="A18" s="8"/>
      <c r="B18" s="9" t="s">
        <v>38</v>
      </c>
      <c r="C18" s="9">
        <v>2375.3000000000002</v>
      </c>
      <c r="D18" s="10">
        <v>360</v>
      </c>
      <c r="F18" s="11"/>
      <c r="J18" s="12"/>
      <c r="L18" s="8"/>
      <c r="M18" s="9" t="s">
        <v>38</v>
      </c>
      <c r="N18" s="13">
        <f>C18/$J$10*10</f>
        <v>23.753</v>
      </c>
      <c r="O18" s="14">
        <f>D18/$J$11*10</f>
        <v>3.7696335078534031</v>
      </c>
      <c r="U18" s="8"/>
      <c r="V18" s="9" t="s">
        <v>38</v>
      </c>
      <c r="W18" s="15">
        <f>N18*$R$5</f>
        <v>2779.1010000000001</v>
      </c>
      <c r="X18" s="16">
        <f>O18*$R$5</f>
        <v>441.04712041884818</v>
      </c>
      <c r="Z18" s="59"/>
      <c r="AA18" s="17" t="s">
        <v>42</v>
      </c>
      <c r="AB18" s="22">
        <f>SUM(W27:X27)</f>
        <v>12383.712816455696</v>
      </c>
      <c r="AC18" s="22">
        <f>SUM(W28:X28)</f>
        <v>13538.691029900332</v>
      </c>
      <c r="AD18" s="22">
        <f>SUM(W29:X29)</f>
        <v>5473.1741158181121</v>
      </c>
      <c r="AE18" s="22">
        <f>SUM(W30:X30)</f>
        <v>6462.9832790766504</v>
      </c>
      <c r="AF18" s="23">
        <f t="shared" si="3"/>
        <v>37858.561241250791</v>
      </c>
      <c r="AH18" s="79"/>
      <c r="AI18" s="74"/>
      <c r="AJ18" s="76"/>
      <c r="AK18" s="77"/>
      <c r="AL18" s="77"/>
      <c r="AM18" s="77"/>
      <c r="AN18" s="77"/>
      <c r="AO18" s="77"/>
      <c r="AP18" s="78"/>
      <c r="AU18" s="44"/>
      <c r="AV18" s="45"/>
      <c r="AW18" s="45"/>
    </row>
    <row r="19" spans="1:49">
      <c r="A19" s="8"/>
      <c r="B19" s="9"/>
      <c r="C19" s="9"/>
      <c r="D19" s="10"/>
      <c r="F19" s="11"/>
      <c r="J19" s="12"/>
      <c r="L19" s="8"/>
      <c r="M19" s="9"/>
      <c r="N19" s="9"/>
      <c r="O19" s="10"/>
      <c r="U19" s="8"/>
      <c r="V19" s="9"/>
      <c r="W19" s="9"/>
      <c r="X19" s="10"/>
      <c r="Z19" s="59"/>
      <c r="AA19" s="17" t="s">
        <v>45</v>
      </c>
      <c r="AB19" s="22">
        <f>SUM(W39:X39)</f>
        <v>6161.9956000000002</v>
      </c>
      <c r="AC19" s="22">
        <f>SUM(W40:X40)</f>
        <v>14309.170272727275</v>
      </c>
      <c r="AD19" s="22">
        <f>SUM(W41:X41)</f>
        <v>49924.671538461531</v>
      </c>
      <c r="AE19" s="22">
        <f>SUM(W42:X42)</f>
        <v>2803.4871428571428</v>
      </c>
      <c r="AF19" s="23">
        <f t="shared" si="3"/>
        <v>73199.324554045961</v>
      </c>
    </row>
    <row r="20" spans="1:49">
      <c r="A20" s="8" t="s">
        <v>54</v>
      </c>
      <c r="B20" s="9" t="s">
        <v>47</v>
      </c>
      <c r="C20" s="9" t="s">
        <v>10</v>
      </c>
      <c r="D20" s="10" t="s">
        <v>11</v>
      </c>
      <c r="F20" s="11" t="s">
        <v>59</v>
      </c>
      <c r="J20" s="12"/>
      <c r="L20" s="8" t="s">
        <v>54</v>
      </c>
      <c r="M20" s="9" t="s">
        <v>47</v>
      </c>
      <c r="N20" s="9" t="s">
        <v>10</v>
      </c>
      <c r="O20" s="10" t="s">
        <v>11</v>
      </c>
      <c r="U20" s="8" t="s">
        <v>54</v>
      </c>
      <c r="V20" s="9" t="s">
        <v>47</v>
      </c>
      <c r="W20" s="9" t="s">
        <v>10</v>
      </c>
      <c r="X20" s="10" t="s">
        <v>11</v>
      </c>
      <c r="Z20" s="59"/>
      <c r="AA20" s="17" t="s">
        <v>49</v>
      </c>
      <c r="AB20" s="22">
        <f>SUM(W51:X51)</f>
        <v>16881.902234258632</v>
      </c>
      <c r="AC20" s="22">
        <f>SUM(W52:X52)</f>
        <v>5434.7999999999993</v>
      </c>
      <c r="AD20" s="22">
        <f>SUM(W53:X53)</f>
        <v>29889.444444444442</v>
      </c>
      <c r="AE20" s="22">
        <f>SUM(W54:X54)</f>
        <v>2713.8540000000003</v>
      </c>
      <c r="AF20" s="23">
        <f t="shared" si="3"/>
        <v>54920.000678703072</v>
      </c>
    </row>
    <row r="21" spans="1:49" ht="19.5" thickBot="1">
      <c r="A21" s="8" t="s">
        <v>25</v>
      </c>
      <c r="B21" s="9" t="s">
        <v>13</v>
      </c>
      <c r="C21" s="9">
        <v>11.41</v>
      </c>
      <c r="D21" s="10">
        <v>13.519099999999998</v>
      </c>
      <c r="F21" s="11"/>
      <c r="G21" t="s">
        <v>18</v>
      </c>
      <c r="H21" t="s">
        <v>19</v>
      </c>
      <c r="I21" t="s">
        <v>20</v>
      </c>
      <c r="J21" s="12" t="s">
        <v>21</v>
      </c>
      <c r="L21" s="8" t="s">
        <v>22</v>
      </c>
      <c r="M21" s="9" t="s">
        <v>13</v>
      </c>
      <c r="N21" s="13">
        <f>C21/$G$10*10</f>
        <v>0.27005917159763315</v>
      </c>
      <c r="O21" s="14">
        <f>D21/$G$11*10</f>
        <v>0.18519315068493147</v>
      </c>
      <c r="U21" s="8" t="s">
        <v>25</v>
      </c>
      <c r="V21" s="9" t="s">
        <v>13</v>
      </c>
      <c r="W21" s="15">
        <f>N21*$R$2</f>
        <v>83.448284023668649</v>
      </c>
      <c r="X21" s="16">
        <f>O21*$R$2</f>
        <v>57.224683561643822</v>
      </c>
      <c r="Z21" s="72"/>
      <c r="AA21" s="29" t="s">
        <v>51</v>
      </c>
      <c r="AB21" s="30">
        <f>SUM(W63:X63)</f>
        <v>32783.335978112176</v>
      </c>
      <c r="AC21" s="30">
        <f>SUM(W64:X64)</f>
        <v>9017.9215573770489</v>
      </c>
      <c r="AD21" s="30">
        <f>SUM(W65:X65)</f>
        <v>12668.360360360361</v>
      </c>
      <c r="AE21" s="30">
        <f>SUM(W66:X66)</f>
        <v>13677.361578947366</v>
      </c>
      <c r="AF21" s="31">
        <f t="shared" si="3"/>
        <v>68146.979474796957</v>
      </c>
      <c r="AH21" s="52"/>
      <c r="AI21" s="53"/>
    </row>
    <row r="22" spans="1:49">
      <c r="A22" s="8"/>
      <c r="B22" s="9" t="s">
        <v>23</v>
      </c>
      <c r="C22" s="9">
        <v>34.830000000000005</v>
      </c>
      <c r="D22" s="10">
        <v>330.68199999999996</v>
      </c>
      <c r="F22" s="11" t="s">
        <v>32</v>
      </c>
      <c r="G22">
        <v>750</v>
      </c>
      <c r="H22">
        <v>900</v>
      </c>
      <c r="I22">
        <v>700</v>
      </c>
      <c r="J22" s="12">
        <v>700</v>
      </c>
      <c r="L22" s="8"/>
      <c r="M22" s="9" t="s">
        <v>23</v>
      </c>
      <c r="N22" s="13">
        <f>C22/$H$10*10</f>
        <v>0.75308108108108118</v>
      </c>
      <c r="O22" s="14">
        <f>D22/$H$11*10</f>
        <v>10.020666666666664</v>
      </c>
      <c r="U22" s="8"/>
      <c r="V22" s="9" t="s">
        <v>23</v>
      </c>
      <c r="W22" s="15">
        <f>N22*$R$3</f>
        <v>47.444108108108118</v>
      </c>
      <c r="X22" s="16">
        <f>O22*$R$3</f>
        <v>631.30199999999979</v>
      </c>
    </row>
    <row r="23" spans="1:49">
      <c r="A23" s="8"/>
      <c r="B23" s="9" t="s">
        <v>33</v>
      </c>
      <c r="C23" s="9">
        <v>448.38999999999993</v>
      </c>
      <c r="D23" s="10">
        <v>318.15559999999994</v>
      </c>
      <c r="F23" s="11" t="s">
        <v>37</v>
      </c>
      <c r="G23">
        <v>350</v>
      </c>
      <c r="H23">
        <v>550</v>
      </c>
      <c r="I23">
        <v>650</v>
      </c>
      <c r="J23" s="12">
        <v>525</v>
      </c>
      <c r="L23" s="8"/>
      <c r="M23" s="9" t="s">
        <v>33</v>
      </c>
      <c r="N23" s="13">
        <f>C23/$I$10*10</f>
        <v>4.6707291666666659</v>
      </c>
      <c r="O23" s="14">
        <f>D23/$I$11*10</f>
        <v>6.3631119999999983</v>
      </c>
      <c r="U23" s="8"/>
      <c r="V23" s="9" t="s">
        <v>33</v>
      </c>
      <c r="W23" s="15">
        <f>N23*$R$4</f>
        <v>794.02395833333321</v>
      </c>
      <c r="X23" s="16">
        <f>O23*$R$4</f>
        <v>1081.7290399999997</v>
      </c>
    </row>
    <row r="24" spans="1:49">
      <c r="A24" s="8"/>
      <c r="B24" s="9" t="s">
        <v>38</v>
      </c>
      <c r="C24" s="9">
        <v>682.71400000000006</v>
      </c>
      <c r="D24" s="10">
        <v>271.77800000000002</v>
      </c>
      <c r="F24" s="11"/>
      <c r="J24" s="12"/>
      <c r="L24" s="8"/>
      <c r="M24" s="9" t="s">
        <v>38</v>
      </c>
      <c r="N24" s="13">
        <f>C24/$J$10*10</f>
        <v>6.82714</v>
      </c>
      <c r="O24" s="14">
        <f>D24/$J$11*10</f>
        <v>2.845842931937173</v>
      </c>
      <c r="U24" s="8"/>
      <c r="V24" s="9" t="s">
        <v>38</v>
      </c>
      <c r="W24" s="15">
        <f>N24*$R$5</f>
        <v>798.77538000000004</v>
      </c>
      <c r="X24" s="16">
        <f>O24*$R$5</f>
        <v>332.96362303664921</v>
      </c>
    </row>
    <row r="25" spans="1:49">
      <c r="A25" s="8"/>
      <c r="B25" s="9"/>
      <c r="C25" s="9"/>
      <c r="D25" s="10"/>
      <c r="F25" s="11"/>
      <c r="J25" s="12"/>
      <c r="L25" s="8"/>
      <c r="M25" s="9"/>
      <c r="N25" s="9"/>
      <c r="O25" s="10"/>
      <c r="U25" s="8"/>
      <c r="V25" s="9"/>
      <c r="W25" s="9"/>
      <c r="X25" s="10"/>
    </row>
    <row r="26" spans="1:49">
      <c r="A26" s="8" t="s">
        <v>62</v>
      </c>
      <c r="B26" s="9" t="s">
        <v>9</v>
      </c>
      <c r="C26" s="9" t="s">
        <v>10</v>
      </c>
      <c r="D26" s="10" t="s">
        <v>11</v>
      </c>
      <c r="F26" s="8" t="s">
        <v>63</v>
      </c>
      <c r="G26" s="9"/>
      <c r="H26" s="9"/>
      <c r="I26" s="9"/>
      <c r="J26" s="10"/>
      <c r="L26" s="8" t="s">
        <v>62</v>
      </c>
      <c r="M26" s="9" t="s">
        <v>9</v>
      </c>
      <c r="N26" s="9" t="s">
        <v>10</v>
      </c>
      <c r="O26" s="10" t="s">
        <v>11</v>
      </c>
      <c r="U26" s="8" t="s">
        <v>62</v>
      </c>
      <c r="V26" s="9" t="s">
        <v>9</v>
      </c>
      <c r="W26" s="9" t="s">
        <v>10</v>
      </c>
      <c r="X26" s="10" t="s">
        <v>11</v>
      </c>
    </row>
    <row r="27" spans="1:49">
      <c r="A27" s="8" t="s">
        <v>25</v>
      </c>
      <c r="B27" s="9" t="s">
        <v>13</v>
      </c>
      <c r="C27" s="9">
        <v>1117</v>
      </c>
      <c r="D27" s="10">
        <v>415</v>
      </c>
      <c r="F27" s="8"/>
      <c r="G27" s="9" t="s">
        <v>64</v>
      </c>
      <c r="H27" s="9" t="s">
        <v>65</v>
      </c>
      <c r="I27" s="9" t="s">
        <v>66</v>
      </c>
      <c r="J27" s="10" t="s">
        <v>67</v>
      </c>
      <c r="L27" s="8" t="s">
        <v>22</v>
      </c>
      <c r="M27" s="9" t="s">
        <v>13</v>
      </c>
      <c r="N27" s="13">
        <f>C27/$G$16*10</f>
        <v>14.139240506329113</v>
      </c>
      <c r="O27" s="14">
        <f>D27/$G$17*10</f>
        <v>25.9375</v>
      </c>
      <c r="U27" s="8" t="s">
        <v>25</v>
      </c>
      <c r="V27" s="9" t="s">
        <v>13</v>
      </c>
      <c r="W27" s="15">
        <f>N27*$R$2</f>
        <v>4369.0253164556962</v>
      </c>
      <c r="X27" s="16">
        <f>O27*$R$2</f>
        <v>8014.6875</v>
      </c>
    </row>
    <row r="28" spans="1:49">
      <c r="A28" s="8"/>
      <c r="B28" s="9" t="s">
        <v>23</v>
      </c>
      <c r="C28" s="9">
        <v>13235</v>
      </c>
      <c r="D28" s="10">
        <v>6867</v>
      </c>
      <c r="F28" s="8" t="s">
        <v>68</v>
      </c>
      <c r="G28" s="34">
        <v>1055</v>
      </c>
      <c r="H28" s="34">
        <v>675</v>
      </c>
      <c r="I28" s="34">
        <v>850</v>
      </c>
      <c r="J28" s="35">
        <v>1200</v>
      </c>
      <c r="L28" s="8"/>
      <c r="M28" s="9" t="s">
        <v>23</v>
      </c>
      <c r="N28" s="13">
        <f>C28/$H$16*10</f>
        <v>135.05102040816328</v>
      </c>
      <c r="O28" s="14">
        <f>D28/$H$17*10</f>
        <v>79.848837209302332</v>
      </c>
      <c r="U28" s="8"/>
      <c r="V28" s="9" t="s">
        <v>23</v>
      </c>
      <c r="W28" s="15">
        <f>N28*$R$3</f>
        <v>8508.2142857142862</v>
      </c>
      <c r="X28" s="16">
        <f>O28*$R$3</f>
        <v>5030.4767441860467</v>
      </c>
    </row>
    <row r="29" spans="1:49">
      <c r="A29" s="8"/>
      <c r="B29" s="9" t="s">
        <v>33</v>
      </c>
      <c r="C29" s="9">
        <v>2259</v>
      </c>
      <c r="D29" s="10">
        <v>656.1</v>
      </c>
      <c r="F29" s="8" t="s">
        <v>69</v>
      </c>
      <c r="G29" s="34">
        <v>1050</v>
      </c>
      <c r="H29" s="34">
        <v>800</v>
      </c>
      <c r="I29" s="34">
        <v>900</v>
      </c>
      <c r="J29" s="35">
        <v>1500</v>
      </c>
      <c r="L29" s="8"/>
      <c r="M29" s="9" t="s">
        <v>33</v>
      </c>
      <c r="N29" s="13">
        <f>C29/$I$16*10</f>
        <v>24.290322580645164</v>
      </c>
      <c r="O29" s="14">
        <f>D29/$I$17*10</f>
        <v>7.9048192771084338</v>
      </c>
      <c r="U29" s="8"/>
      <c r="V29" s="9" t="s">
        <v>33</v>
      </c>
      <c r="W29" s="15">
        <f>N29*$R$4</f>
        <v>4129.354838709678</v>
      </c>
      <c r="X29" s="16">
        <f>O29*$R$4</f>
        <v>1343.8192771084337</v>
      </c>
    </row>
    <row r="30" spans="1:49">
      <c r="A30" s="8"/>
      <c r="B30" s="9" t="s">
        <v>38</v>
      </c>
      <c r="C30" s="9">
        <v>3626</v>
      </c>
      <c r="D30" s="10">
        <v>2043.5</v>
      </c>
      <c r="F30" s="11"/>
      <c r="J30" s="12"/>
      <c r="L30" s="8"/>
      <c r="M30" s="9" t="s">
        <v>38</v>
      </c>
      <c r="N30" s="13">
        <f>C30/$J$16*10</f>
        <v>33.26605504587156</v>
      </c>
      <c r="O30" s="14">
        <f>D30/$J$17*10</f>
        <v>21.973118279569892</v>
      </c>
      <c r="U30" s="8"/>
      <c r="V30" s="9" t="s">
        <v>38</v>
      </c>
      <c r="W30" s="15">
        <f>N30*$R$5</f>
        <v>3892.1284403669724</v>
      </c>
      <c r="X30" s="16">
        <f>O30*$R$5</f>
        <v>2570.8548387096776</v>
      </c>
    </row>
    <row r="31" spans="1:49">
      <c r="A31" s="8"/>
      <c r="B31" s="9"/>
      <c r="C31" s="9"/>
      <c r="D31" s="10"/>
      <c r="F31" s="11"/>
      <c r="J31" s="12"/>
      <c r="L31" s="8"/>
      <c r="M31" s="9"/>
      <c r="N31" s="9"/>
      <c r="O31" s="10"/>
      <c r="U31" s="8"/>
      <c r="V31" s="9"/>
      <c r="W31" s="9"/>
      <c r="X31" s="10"/>
    </row>
    <row r="32" spans="1:49">
      <c r="A32" s="8" t="s">
        <v>62</v>
      </c>
      <c r="B32" s="9" t="s">
        <v>47</v>
      </c>
      <c r="C32" s="9" t="s">
        <v>10</v>
      </c>
      <c r="D32" s="10" t="s">
        <v>11</v>
      </c>
      <c r="F32" s="8" t="s">
        <v>70</v>
      </c>
      <c r="G32" s="9"/>
      <c r="H32" s="9"/>
      <c r="I32" s="9"/>
      <c r="J32" s="10"/>
      <c r="L32" s="8" t="s">
        <v>62</v>
      </c>
      <c r="M32" s="9" t="s">
        <v>47</v>
      </c>
      <c r="N32" s="9" t="s">
        <v>10</v>
      </c>
      <c r="O32" s="10" t="s">
        <v>11</v>
      </c>
      <c r="U32" s="8" t="s">
        <v>62</v>
      </c>
      <c r="V32" s="9" t="s">
        <v>47</v>
      </c>
      <c r="W32" s="9" t="s">
        <v>10</v>
      </c>
      <c r="X32" s="10" t="s">
        <v>11</v>
      </c>
    </row>
    <row r="33" spans="1:24">
      <c r="A33" s="8" t="s">
        <v>25</v>
      </c>
      <c r="B33" s="9" t="s">
        <v>13</v>
      </c>
      <c r="C33" s="9">
        <v>17.012999999999998</v>
      </c>
      <c r="D33" s="10">
        <v>9.3129999999999988</v>
      </c>
      <c r="F33" s="8"/>
      <c r="G33" s="9" t="s">
        <v>64</v>
      </c>
      <c r="H33" s="9" t="s">
        <v>65</v>
      </c>
      <c r="I33" s="9" t="s">
        <v>66</v>
      </c>
      <c r="J33" s="10" t="s">
        <v>67</v>
      </c>
      <c r="L33" s="8" t="s">
        <v>22</v>
      </c>
      <c r="M33" s="9" t="s">
        <v>13</v>
      </c>
      <c r="N33" s="13">
        <f>C33/$G$16*10</f>
        <v>0.2153544303797468</v>
      </c>
      <c r="O33" s="14">
        <f>D33/$G$17*10</f>
        <v>0.58206249999999993</v>
      </c>
      <c r="U33" s="8" t="s">
        <v>25</v>
      </c>
      <c r="V33" s="9" t="s">
        <v>13</v>
      </c>
      <c r="W33" s="15">
        <f>N33*$R$2</f>
        <v>66.54451898734176</v>
      </c>
      <c r="X33" s="16">
        <f>O33*$R$2</f>
        <v>179.85731249999998</v>
      </c>
    </row>
    <row r="34" spans="1:24">
      <c r="A34" s="8"/>
      <c r="B34" s="9" t="s">
        <v>23</v>
      </c>
      <c r="C34" s="9">
        <v>186.78000000000003</v>
      </c>
      <c r="D34" s="10">
        <v>256.08</v>
      </c>
      <c r="F34" s="8" t="s">
        <v>68</v>
      </c>
      <c r="G34">
        <v>850</v>
      </c>
      <c r="H34">
        <v>600</v>
      </c>
      <c r="I34">
        <v>850</v>
      </c>
      <c r="J34" s="12">
        <v>950</v>
      </c>
      <c r="L34" s="8"/>
      <c r="M34" s="9" t="s">
        <v>23</v>
      </c>
      <c r="N34" s="13">
        <f>C34/$H$16*10</f>
        <v>1.9059183673469391</v>
      </c>
      <c r="O34" s="14">
        <f>D34/$H$17*10</f>
        <v>2.9776744186046509</v>
      </c>
      <c r="U34" s="8"/>
      <c r="V34" s="9" t="s">
        <v>23</v>
      </c>
      <c r="W34" s="15">
        <f>N34*$R$3</f>
        <v>120.07285714285716</v>
      </c>
      <c r="X34" s="16">
        <f>O34*$R$3</f>
        <v>187.59348837209299</v>
      </c>
    </row>
    <row r="35" spans="1:24" ht="19.5" thickBot="1">
      <c r="A35" s="8"/>
      <c r="B35" s="9" t="s">
        <v>33</v>
      </c>
      <c r="C35" s="9">
        <v>178.81</v>
      </c>
      <c r="D35" s="10">
        <v>47.469999999999992</v>
      </c>
      <c r="F35" s="25" t="s">
        <v>69</v>
      </c>
      <c r="G35" s="36">
        <v>1075</v>
      </c>
      <c r="H35" s="36">
        <v>610</v>
      </c>
      <c r="I35" s="36">
        <v>555</v>
      </c>
      <c r="J35" s="37">
        <v>1000</v>
      </c>
      <c r="L35" s="8"/>
      <c r="M35" s="9" t="s">
        <v>33</v>
      </c>
      <c r="N35" s="13">
        <f>C35/$I$16*10</f>
        <v>1.9226881720430109</v>
      </c>
      <c r="O35" s="14">
        <f>D35/$I$17*10</f>
        <v>0.57192771084337335</v>
      </c>
      <c r="U35" s="8"/>
      <c r="V35" s="9" t="s">
        <v>33</v>
      </c>
      <c r="W35" s="15">
        <f>N35*$R$4</f>
        <v>326.85698924731184</v>
      </c>
      <c r="X35" s="16">
        <f>O35*$R$4</f>
        <v>97.227710843373472</v>
      </c>
    </row>
    <row r="36" spans="1:24">
      <c r="A36" s="8"/>
      <c r="B36" s="9" t="s">
        <v>38</v>
      </c>
      <c r="C36" s="9">
        <v>87.13</v>
      </c>
      <c r="D36" s="10">
        <v>56.33</v>
      </c>
      <c r="L36" s="8"/>
      <c r="M36" s="9" t="s">
        <v>38</v>
      </c>
      <c r="N36" s="13">
        <f>C36/$J$16*10</f>
        <v>0.79935779816513763</v>
      </c>
      <c r="O36" s="14">
        <f>D36/$J$17*10</f>
        <v>0.60569892473118281</v>
      </c>
      <c r="U36" s="8"/>
      <c r="V36" s="9" t="s">
        <v>38</v>
      </c>
      <c r="W36" s="15">
        <f>N36*$R$5</f>
        <v>93.5248623853211</v>
      </c>
      <c r="X36" s="16">
        <f>O36*$R$5</f>
        <v>70.866774193548395</v>
      </c>
    </row>
    <row r="37" spans="1:24">
      <c r="A37" s="8"/>
      <c r="B37" s="9"/>
      <c r="C37" s="9"/>
      <c r="D37" s="10"/>
      <c r="L37" s="8"/>
      <c r="M37" s="9"/>
      <c r="N37" s="9"/>
      <c r="O37" s="10"/>
      <c r="U37" s="8"/>
      <c r="V37" s="9"/>
      <c r="W37" s="9"/>
      <c r="X37" s="10"/>
    </row>
    <row r="38" spans="1:24">
      <c r="A38" s="8" t="s">
        <v>71</v>
      </c>
      <c r="B38" s="9" t="s">
        <v>9</v>
      </c>
      <c r="C38" s="9" t="s">
        <v>10</v>
      </c>
      <c r="D38" s="10" t="s">
        <v>11</v>
      </c>
      <c r="L38" s="8" t="s">
        <v>71</v>
      </c>
      <c r="M38" s="9" t="s">
        <v>9</v>
      </c>
      <c r="N38" s="9" t="s">
        <v>10</v>
      </c>
      <c r="O38" s="10" t="s">
        <v>11</v>
      </c>
      <c r="U38" s="8" t="s">
        <v>71</v>
      </c>
      <c r="V38" s="9" t="s">
        <v>9</v>
      </c>
      <c r="W38" s="9" t="s">
        <v>10</v>
      </c>
      <c r="X38" s="10" t="s">
        <v>11</v>
      </c>
    </row>
    <row r="39" spans="1:24">
      <c r="A39" s="8" t="s">
        <v>25</v>
      </c>
      <c r="B39" s="9" t="s">
        <v>13</v>
      </c>
      <c r="C39" s="34">
        <v>333.13</v>
      </c>
      <c r="D39" s="35">
        <v>542.5</v>
      </c>
      <c r="L39" s="8" t="s">
        <v>22</v>
      </c>
      <c r="M39" s="9" t="s">
        <v>13</v>
      </c>
      <c r="N39" s="13">
        <f>C39/$G$22*10</f>
        <v>4.4417333333333335</v>
      </c>
      <c r="O39" s="14">
        <f>D39/$G$23*10</f>
        <v>15.5</v>
      </c>
      <c r="U39" s="8" t="s">
        <v>25</v>
      </c>
      <c r="V39" s="9" t="s">
        <v>13</v>
      </c>
      <c r="W39" s="15">
        <f>N39*$R$2</f>
        <v>1372.4956</v>
      </c>
      <c r="X39" s="16">
        <f>O39*$R$2</f>
        <v>4789.5</v>
      </c>
    </row>
    <row r="40" spans="1:24">
      <c r="A40" s="8"/>
      <c r="B40" s="9" t="s">
        <v>23</v>
      </c>
      <c r="C40" s="34">
        <v>10937.95</v>
      </c>
      <c r="D40" s="35">
        <v>5807.83</v>
      </c>
      <c r="L40" s="8"/>
      <c r="M40" s="9" t="s">
        <v>23</v>
      </c>
      <c r="N40" s="13">
        <f>C40/$H$22*10</f>
        <v>121.5327777777778</v>
      </c>
      <c r="O40" s="14">
        <f>D40/$H$23*10</f>
        <v>105.59690909090909</v>
      </c>
      <c r="U40" s="8"/>
      <c r="V40" s="9" t="s">
        <v>23</v>
      </c>
      <c r="W40" s="15">
        <f>N40*$R$3</f>
        <v>7656.5650000000014</v>
      </c>
      <c r="X40" s="16">
        <f>O40*$R$3</f>
        <v>6652.6052727272727</v>
      </c>
    </row>
    <row r="41" spans="1:24">
      <c r="A41" s="8"/>
      <c r="B41" s="9" t="s">
        <v>33</v>
      </c>
      <c r="C41" s="34">
        <v>18411.75</v>
      </c>
      <c r="D41" s="35">
        <v>1992.22</v>
      </c>
      <c r="L41" s="8"/>
      <c r="M41" s="9" t="s">
        <v>33</v>
      </c>
      <c r="N41" s="13">
        <f>C41/$I$22*10</f>
        <v>263.02499999999998</v>
      </c>
      <c r="O41" s="14">
        <f>D41/$I$23*10</f>
        <v>30.649538461538462</v>
      </c>
      <c r="U41" s="8"/>
      <c r="V41" s="9" t="s">
        <v>33</v>
      </c>
      <c r="W41" s="15">
        <f>N41*$R$4</f>
        <v>44714.249999999993</v>
      </c>
      <c r="X41" s="16">
        <f>O41*$R$4</f>
        <v>5210.4215384615381</v>
      </c>
    </row>
    <row r="42" spans="1:24">
      <c r="A42" s="8"/>
      <c r="B42" s="9" t="s">
        <v>38</v>
      </c>
      <c r="C42" s="34">
        <v>826.3</v>
      </c>
      <c r="D42" s="35">
        <v>638.25</v>
      </c>
      <c r="L42" s="8"/>
      <c r="M42" s="9" t="s">
        <v>38</v>
      </c>
      <c r="N42" s="13">
        <f>C42/$J$22*10</f>
        <v>11.804285714285713</v>
      </c>
      <c r="O42" s="14">
        <f>D42/$J$23*10</f>
        <v>12.157142857142858</v>
      </c>
      <c r="U42" s="8"/>
      <c r="V42" s="9" t="s">
        <v>38</v>
      </c>
      <c r="W42" s="15">
        <f>N42*$R$5</f>
        <v>1381.1014285714284</v>
      </c>
      <c r="X42" s="16">
        <f>O42*$R$5</f>
        <v>1422.3857142857144</v>
      </c>
    </row>
    <row r="43" spans="1:24">
      <c r="A43" s="8"/>
      <c r="B43" s="9"/>
      <c r="C43" s="9"/>
      <c r="D43" s="10"/>
      <c r="L43" s="8"/>
      <c r="M43" s="9"/>
      <c r="N43" s="9"/>
      <c r="O43" s="10"/>
      <c r="U43" s="8"/>
      <c r="V43" s="9"/>
      <c r="W43" s="9"/>
      <c r="X43" s="10"/>
    </row>
    <row r="44" spans="1:24">
      <c r="A44" s="8" t="s">
        <v>72</v>
      </c>
      <c r="B44" s="9" t="s">
        <v>73</v>
      </c>
      <c r="C44" s="9" t="s">
        <v>74</v>
      </c>
      <c r="D44" s="10" t="s">
        <v>75</v>
      </c>
      <c r="L44" s="8" t="s">
        <v>72</v>
      </c>
      <c r="M44" s="9" t="s">
        <v>73</v>
      </c>
      <c r="N44" s="9" t="s">
        <v>74</v>
      </c>
      <c r="O44" s="10" t="s">
        <v>75</v>
      </c>
      <c r="U44" s="8" t="s">
        <v>72</v>
      </c>
      <c r="V44" s="9" t="s">
        <v>73</v>
      </c>
      <c r="W44" s="9" t="s">
        <v>74</v>
      </c>
      <c r="X44" s="10" t="s">
        <v>75</v>
      </c>
    </row>
    <row r="45" spans="1:24">
      <c r="A45" s="8" t="s">
        <v>76</v>
      </c>
      <c r="B45" s="9" t="s">
        <v>77</v>
      </c>
      <c r="C45" s="34">
        <v>2.0300000000000002</v>
      </c>
      <c r="D45" s="35">
        <v>16.439999999999998</v>
      </c>
      <c r="L45" s="8" t="s">
        <v>22</v>
      </c>
      <c r="M45" s="9" t="s">
        <v>77</v>
      </c>
      <c r="N45" s="13">
        <f>C45/$G$22*10</f>
        <v>2.7066666666666669E-2</v>
      </c>
      <c r="O45" s="14">
        <f>D45/$G$23*10</f>
        <v>0.46971428571428564</v>
      </c>
      <c r="U45" s="8" t="s">
        <v>25</v>
      </c>
      <c r="V45" s="9" t="s">
        <v>77</v>
      </c>
      <c r="W45" s="15">
        <f>N45*$R$2</f>
        <v>8.3636000000000017</v>
      </c>
      <c r="X45" s="16">
        <f>O45*$R$2</f>
        <v>145.14171428571427</v>
      </c>
    </row>
    <row r="46" spans="1:24">
      <c r="A46" s="8"/>
      <c r="B46" s="9" t="s">
        <v>78</v>
      </c>
      <c r="C46" s="34">
        <v>688.495</v>
      </c>
      <c r="D46" s="35">
        <v>434.40999999999997</v>
      </c>
      <c r="L46" s="8"/>
      <c r="M46" s="9" t="s">
        <v>78</v>
      </c>
      <c r="N46" s="13">
        <f>C46/$H$22*10</f>
        <v>7.6499444444444444</v>
      </c>
      <c r="O46" s="14">
        <f>D46/$H$23*10</f>
        <v>7.8983636363636354</v>
      </c>
      <c r="U46" s="8"/>
      <c r="V46" s="9" t="s">
        <v>78</v>
      </c>
      <c r="W46" s="15">
        <f>N46*$R$3</f>
        <v>481.94650000000001</v>
      </c>
      <c r="X46" s="16">
        <f>O46*$R$3</f>
        <v>497.59690909090904</v>
      </c>
    </row>
    <row r="47" spans="1:24">
      <c r="A47" s="8"/>
      <c r="B47" s="9" t="s">
        <v>79</v>
      </c>
      <c r="C47" s="34">
        <v>844.77</v>
      </c>
      <c r="D47" s="35">
        <v>32.630000000000003</v>
      </c>
      <c r="L47" s="8"/>
      <c r="M47" s="9" t="s">
        <v>79</v>
      </c>
      <c r="N47" s="13">
        <f>C47/$I$22*10</f>
        <v>12.068142857142856</v>
      </c>
      <c r="O47" s="14">
        <f>D47/$I$23*10</f>
        <v>0.502</v>
      </c>
      <c r="U47" s="8"/>
      <c r="V47" s="9" t="s">
        <v>79</v>
      </c>
      <c r="W47" s="15">
        <f>N47*$R$4</f>
        <v>2051.5842857142857</v>
      </c>
      <c r="X47" s="16">
        <f>O47*$R$4</f>
        <v>85.34</v>
      </c>
    </row>
    <row r="48" spans="1:24">
      <c r="A48" s="8"/>
      <c r="B48" s="9" t="s">
        <v>80</v>
      </c>
      <c r="C48" s="34">
        <v>69.7</v>
      </c>
      <c r="D48" s="35">
        <v>8.8999999999999986</v>
      </c>
      <c r="L48" s="8"/>
      <c r="M48" s="9" t="s">
        <v>80</v>
      </c>
      <c r="N48" s="13">
        <f>C48/$J$22*10</f>
        <v>0.99571428571428577</v>
      </c>
      <c r="O48" s="14">
        <f>D48/$J$23*10</f>
        <v>0.16952380952380947</v>
      </c>
      <c r="U48" s="8"/>
      <c r="V48" s="9" t="s">
        <v>80</v>
      </c>
      <c r="W48" s="15">
        <f>N48*$R$5</f>
        <v>116.49857142857144</v>
      </c>
      <c r="X48" s="16">
        <f>O48*$R$5</f>
        <v>19.834285714285709</v>
      </c>
    </row>
    <row r="49" spans="1:24">
      <c r="A49" s="11"/>
      <c r="D49" s="12"/>
      <c r="L49" s="11"/>
      <c r="O49" s="12"/>
      <c r="U49" s="11"/>
      <c r="X49" s="12"/>
    </row>
    <row r="50" spans="1:24">
      <c r="A50" s="11" t="s">
        <v>81</v>
      </c>
      <c r="B50" t="s">
        <v>52</v>
      </c>
      <c r="C50" t="s">
        <v>74</v>
      </c>
      <c r="D50" s="12" t="s">
        <v>75</v>
      </c>
      <c r="L50" s="11" t="s">
        <v>81</v>
      </c>
      <c r="M50" t="s">
        <v>52</v>
      </c>
      <c r="N50" t="s">
        <v>74</v>
      </c>
      <c r="O50" s="12" t="s">
        <v>75</v>
      </c>
      <c r="U50" s="11" t="s">
        <v>81</v>
      </c>
      <c r="V50" t="s">
        <v>52</v>
      </c>
      <c r="W50" t="s">
        <v>74</v>
      </c>
      <c r="X50" s="12" t="s">
        <v>75</v>
      </c>
    </row>
    <row r="51" spans="1:24">
      <c r="A51" s="11" t="s">
        <v>76</v>
      </c>
      <c r="B51" t="s">
        <v>77</v>
      </c>
      <c r="C51">
        <v>4100</v>
      </c>
      <c r="D51" s="12">
        <v>1656</v>
      </c>
      <c r="L51" s="8" t="s">
        <v>22</v>
      </c>
      <c r="M51" t="s">
        <v>77</v>
      </c>
      <c r="N51" s="13">
        <f>C51/$G$28*10</f>
        <v>38.862559241706165</v>
      </c>
      <c r="O51" s="14">
        <f>D51/$G$29*10</f>
        <v>15.771428571428572</v>
      </c>
      <c r="U51" s="8" t="s">
        <v>25</v>
      </c>
      <c r="V51" t="s">
        <v>77</v>
      </c>
      <c r="W51" s="15">
        <f>N51*$R$2</f>
        <v>12008.530805687205</v>
      </c>
      <c r="X51" s="16">
        <f>O51*$R$2</f>
        <v>4873.3714285714286</v>
      </c>
    </row>
    <row r="52" spans="1:24">
      <c r="A52" s="11"/>
      <c r="B52" t="s">
        <v>78</v>
      </c>
      <c r="C52">
        <v>2988</v>
      </c>
      <c r="D52" s="12">
        <v>3360</v>
      </c>
      <c r="L52" s="11"/>
      <c r="M52" t="s">
        <v>78</v>
      </c>
      <c r="N52" s="13">
        <f>C52/$H$28*10</f>
        <v>44.266666666666666</v>
      </c>
      <c r="O52" s="14">
        <f>D52/$H$29*10</f>
        <v>42</v>
      </c>
      <c r="U52" s="11"/>
      <c r="V52" t="s">
        <v>78</v>
      </c>
      <c r="W52" s="15">
        <f>N52*$R$3</f>
        <v>2788.7999999999997</v>
      </c>
      <c r="X52" s="16">
        <f>O52*$R$3</f>
        <v>2646</v>
      </c>
    </row>
    <row r="53" spans="1:24">
      <c r="A53" s="11"/>
      <c r="B53" t="s">
        <v>79</v>
      </c>
      <c r="C53">
        <v>12050</v>
      </c>
      <c r="D53" s="12">
        <v>3065</v>
      </c>
      <c r="L53" s="11"/>
      <c r="M53" t="s">
        <v>79</v>
      </c>
      <c r="N53" s="13">
        <f>C53/$I$28*10</f>
        <v>141.76470588235293</v>
      </c>
      <c r="O53" s="14">
        <f>D53/$I$29*10</f>
        <v>34.055555555555557</v>
      </c>
      <c r="U53" s="11"/>
      <c r="V53" t="s">
        <v>79</v>
      </c>
      <c r="W53" s="15">
        <f>N53*$R$4</f>
        <v>24099.999999999996</v>
      </c>
      <c r="X53" s="16">
        <f>O53*$R$4</f>
        <v>5789.4444444444443</v>
      </c>
    </row>
    <row r="54" spans="1:24">
      <c r="A54" s="11"/>
      <c r="B54" t="s">
        <v>80</v>
      </c>
      <c r="C54">
        <v>2594</v>
      </c>
      <c r="D54" s="12">
        <v>236.8</v>
      </c>
      <c r="L54" s="11"/>
      <c r="M54" t="s">
        <v>80</v>
      </c>
      <c r="N54" s="13">
        <f>C54/$J$28*10</f>
        <v>21.616666666666667</v>
      </c>
      <c r="O54" s="14">
        <f>D54/$J$29*10</f>
        <v>1.5786666666666669</v>
      </c>
      <c r="U54" s="11"/>
      <c r="V54" t="s">
        <v>80</v>
      </c>
      <c r="W54" s="15">
        <f>N54*$R$5</f>
        <v>2529.15</v>
      </c>
      <c r="X54" s="16">
        <f>O54*$R$5</f>
        <v>184.70400000000004</v>
      </c>
    </row>
    <row r="55" spans="1:24">
      <c r="A55" s="11"/>
      <c r="D55" s="12"/>
      <c r="L55" s="11"/>
      <c r="O55" s="12"/>
      <c r="U55" s="11"/>
      <c r="X55" s="12"/>
    </row>
    <row r="56" spans="1:24">
      <c r="A56" s="11" t="s">
        <v>81</v>
      </c>
      <c r="B56" t="s">
        <v>73</v>
      </c>
      <c r="C56" t="s">
        <v>74</v>
      </c>
      <c r="D56" s="12" t="s">
        <v>75</v>
      </c>
      <c r="L56" s="11" t="s">
        <v>81</v>
      </c>
      <c r="M56" t="s">
        <v>73</v>
      </c>
      <c r="N56" t="s">
        <v>74</v>
      </c>
      <c r="O56" s="12" t="s">
        <v>75</v>
      </c>
      <c r="U56" s="11" t="s">
        <v>81</v>
      </c>
      <c r="V56" t="s">
        <v>73</v>
      </c>
      <c r="W56" t="s">
        <v>74</v>
      </c>
      <c r="X56" s="12" t="s">
        <v>75</v>
      </c>
    </row>
    <row r="57" spans="1:24">
      <c r="A57" s="11" t="s">
        <v>76</v>
      </c>
      <c r="B57" t="s">
        <v>77</v>
      </c>
      <c r="C57">
        <v>62.7</v>
      </c>
      <c r="D57" s="12">
        <v>203.3</v>
      </c>
      <c r="L57" s="8" t="s">
        <v>22</v>
      </c>
      <c r="M57" t="s">
        <v>77</v>
      </c>
      <c r="N57" s="13">
        <f>C57/$G$28*10</f>
        <v>0.59431279620853084</v>
      </c>
      <c r="O57" s="14">
        <f>D57/$G$29*10</f>
        <v>1.9361904761904762</v>
      </c>
      <c r="U57" s="8" t="s">
        <v>25</v>
      </c>
      <c r="V57" t="s">
        <v>77</v>
      </c>
      <c r="W57" s="15">
        <f>N57*$R$2</f>
        <v>183.64265402843603</v>
      </c>
      <c r="X57" s="16">
        <f>O57*$R$2</f>
        <v>598.28285714285721</v>
      </c>
    </row>
    <row r="58" spans="1:24">
      <c r="A58" s="11"/>
      <c r="B58" t="s">
        <v>78</v>
      </c>
      <c r="C58">
        <v>381.7999999999999</v>
      </c>
      <c r="D58" s="12">
        <v>169.6</v>
      </c>
      <c r="L58" s="11"/>
      <c r="M58" t="s">
        <v>78</v>
      </c>
      <c r="N58" s="13">
        <f>C58/$H$28*10</f>
        <v>5.6562962962962953</v>
      </c>
      <c r="O58" s="14">
        <f>D58/$H$29*10</f>
        <v>2.12</v>
      </c>
      <c r="U58" s="11"/>
      <c r="V58" t="s">
        <v>78</v>
      </c>
      <c r="W58" s="15">
        <f>N58*$R$3</f>
        <v>356.34666666666658</v>
      </c>
      <c r="X58" s="16">
        <f>O58*$R$3</f>
        <v>133.56</v>
      </c>
    </row>
    <row r="59" spans="1:24">
      <c r="A59" s="11"/>
      <c r="B59" t="s">
        <v>79</v>
      </c>
      <c r="C59">
        <v>195.19999999999996</v>
      </c>
      <c r="D59" s="12">
        <v>114.7</v>
      </c>
      <c r="L59" s="11"/>
      <c r="M59" t="s">
        <v>79</v>
      </c>
      <c r="N59" s="13">
        <f>C59/$I$28*10</f>
        <v>2.2964705882352936</v>
      </c>
      <c r="O59" s="14">
        <f>D59/$I$29*10</f>
        <v>1.2744444444444445</v>
      </c>
      <c r="U59" s="11"/>
      <c r="V59" t="s">
        <v>79</v>
      </c>
      <c r="W59" s="15">
        <f>N59*$R$4</f>
        <v>390.39999999999992</v>
      </c>
      <c r="X59" s="16">
        <f>O59*$R$4</f>
        <v>216.65555555555557</v>
      </c>
    </row>
    <row r="60" spans="1:24">
      <c r="A60" s="11"/>
      <c r="B60" t="s">
        <v>80</v>
      </c>
      <c r="C60">
        <v>161.4</v>
      </c>
      <c r="D60" s="12">
        <v>107.75</v>
      </c>
      <c r="L60" s="11"/>
      <c r="M60" t="s">
        <v>80</v>
      </c>
      <c r="N60" s="13">
        <f>C60/$J$28*10</f>
        <v>1.3450000000000002</v>
      </c>
      <c r="O60" s="14">
        <f>D60/$J$29*10</f>
        <v>0.71833333333333327</v>
      </c>
      <c r="U60" s="11"/>
      <c r="V60" t="s">
        <v>80</v>
      </c>
      <c r="W60" s="15">
        <f>N60*$R$5</f>
        <v>157.36500000000001</v>
      </c>
      <c r="X60" s="16">
        <f>O60*$R$5</f>
        <v>84.044999999999987</v>
      </c>
    </row>
    <row r="61" spans="1:24">
      <c r="A61" s="11"/>
      <c r="D61" s="12"/>
      <c r="L61" s="11"/>
      <c r="O61" s="12"/>
      <c r="U61" s="11"/>
      <c r="X61" s="12"/>
    </row>
    <row r="62" spans="1:24">
      <c r="A62" s="11" t="s">
        <v>82</v>
      </c>
      <c r="B62" t="s">
        <v>52</v>
      </c>
      <c r="C62" t="s">
        <v>74</v>
      </c>
      <c r="D62" s="12" t="s">
        <v>75</v>
      </c>
      <c r="L62" s="11" t="s">
        <v>82</v>
      </c>
      <c r="M62" t="s">
        <v>52</v>
      </c>
      <c r="N62" t="s">
        <v>74</v>
      </c>
      <c r="O62" s="12" t="s">
        <v>75</v>
      </c>
      <c r="U62" s="11" t="s">
        <v>82</v>
      </c>
      <c r="V62" t="s">
        <v>52</v>
      </c>
      <c r="W62" t="s">
        <v>74</v>
      </c>
      <c r="X62" s="12" t="s">
        <v>75</v>
      </c>
    </row>
    <row r="63" spans="1:24">
      <c r="A63" s="11" t="s">
        <v>76</v>
      </c>
      <c r="B63" t="s">
        <v>77</v>
      </c>
      <c r="C63">
        <v>7511</v>
      </c>
      <c r="D63" s="12">
        <v>1906</v>
      </c>
      <c r="L63" s="8" t="s">
        <v>22</v>
      </c>
      <c r="M63" t="s">
        <v>77</v>
      </c>
      <c r="N63" s="13">
        <f>C63/$G$34*10</f>
        <v>88.364705882352936</v>
      </c>
      <c r="O63" s="14">
        <f>D63/$G$35*10</f>
        <v>17.730232558139537</v>
      </c>
      <c r="U63" s="8" t="s">
        <v>25</v>
      </c>
      <c r="V63" t="s">
        <v>77</v>
      </c>
      <c r="W63" s="15">
        <f>N63*$R$2</f>
        <v>27304.694117647057</v>
      </c>
      <c r="X63" s="16">
        <f>O63*$R$2</f>
        <v>5478.6418604651171</v>
      </c>
    </row>
    <row r="64" spans="1:24">
      <c r="A64" s="11"/>
      <c r="B64" t="s">
        <v>78</v>
      </c>
      <c r="C64">
        <v>3788.3</v>
      </c>
      <c r="D64" s="12">
        <v>4880.2</v>
      </c>
      <c r="L64" s="11"/>
      <c r="M64" t="s">
        <v>78</v>
      </c>
      <c r="N64" s="13">
        <f>C64/$H$34*10</f>
        <v>63.138333333333343</v>
      </c>
      <c r="O64" s="14">
        <f>D64/$H$35*10</f>
        <v>80.003278688524588</v>
      </c>
      <c r="U64" s="11"/>
      <c r="V64" t="s">
        <v>78</v>
      </c>
      <c r="W64" s="15">
        <f>N64*$R$3</f>
        <v>3977.7150000000006</v>
      </c>
      <c r="X64" s="16">
        <f>O64*$R$3</f>
        <v>5040.2065573770487</v>
      </c>
    </row>
    <row r="65" spans="1:24">
      <c r="A65" s="11"/>
      <c r="B65" t="s">
        <v>79</v>
      </c>
      <c r="C65">
        <v>4674</v>
      </c>
      <c r="D65" s="12">
        <v>1084</v>
      </c>
      <c r="L65" s="11"/>
      <c r="M65" t="s">
        <v>79</v>
      </c>
      <c r="N65" s="13">
        <f>C65/$I$34*10</f>
        <v>54.988235294117651</v>
      </c>
      <c r="O65" s="14">
        <f>D65/$I$35*10</f>
        <v>19.531531531531531</v>
      </c>
      <c r="U65" s="11"/>
      <c r="V65" t="s">
        <v>79</v>
      </c>
      <c r="W65" s="15">
        <f>N65*$R$4</f>
        <v>9348</v>
      </c>
      <c r="X65" s="16">
        <f>O65*$R$4</f>
        <v>3320.3603603603601</v>
      </c>
    </row>
    <row r="66" spans="1:24">
      <c r="A66" s="11"/>
      <c r="B66" t="s">
        <v>80</v>
      </c>
      <c r="C66">
        <v>8551</v>
      </c>
      <c r="D66" s="12">
        <v>2689</v>
      </c>
      <c r="L66" s="11"/>
      <c r="M66" t="s">
        <v>80</v>
      </c>
      <c r="N66" s="13">
        <f>C66/$J$34*10</f>
        <v>90.010526315789463</v>
      </c>
      <c r="O66" s="14">
        <f>D66/$J$35*10</f>
        <v>26.89</v>
      </c>
      <c r="U66" s="11"/>
      <c r="V66" t="s">
        <v>80</v>
      </c>
      <c r="W66" s="15">
        <f>N66*$R$5</f>
        <v>10531.231578947367</v>
      </c>
      <c r="X66" s="16">
        <f>O66*$R$5</f>
        <v>3146.13</v>
      </c>
    </row>
    <row r="67" spans="1:24">
      <c r="A67" s="11"/>
      <c r="D67" s="12"/>
      <c r="L67" s="11"/>
      <c r="O67" s="12"/>
      <c r="U67" s="11"/>
      <c r="X67" s="12"/>
    </row>
    <row r="68" spans="1:24">
      <c r="A68" s="11" t="s">
        <v>82</v>
      </c>
      <c r="B68" t="s">
        <v>73</v>
      </c>
      <c r="C68" t="s">
        <v>74</v>
      </c>
      <c r="D68" s="12" t="s">
        <v>75</v>
      </c>
      <c r="L68" s="11" t="s">
        <v>82</v>
      </c>
      <c r="M68" t="s">
        <v>73</v>
      </c>
      <c r="N68" t="s">
        <v>74</v>
      </c>
      <c r="O68" s="12" t="s">
        <v>75</v>
      </c>
      <c r="U68" s="11" t="s">
        <v>82</v>
      </c>
      <c r="V68" t="s">
        <v>73</v>
      </c>
      <c r="W68" t="s">
        <v>74</v>
      </c>
      <c r="X68" s="12" t="s">
        <v>75</v>
      </c>
    </row>
    <row r="69" spans="1:24">
      <c r="A69" s="11" t="s">
        <v>76</v>
      </c>
      <c r="B69" t="s">
        <v>77</v>
      </c>
      <c r="C69">
        <v>13.499999999999998</v>
      </c>
      <c r="D69" s="12">
        <v>35.800000000000004</v>
      </c>
      <c r="L69" s="8" t="s">
        <v>22</v>
      </c>
      <c r="M69" t="s">
        <v>77</v>
      </c>
      <c r="N69" s="13">
        <f>C69/$G$34*10</f>
        <v>0.1588235294117647</v>
      </c>
      <c r="O69" s="14">
        <f>D69/$G$35*10</f>
        <v>0.33302325581395353</v>
      </c>
      <c r="U69" s="8" t="s">
        <v>25</v>
      </c>
      <c r="V69" t="s">
        <v>77</v>
      </c>
      <c r="W69" s="15">
        <f>N69*$R$2</f>
        <v>49.076470588235289</v>
      </c>
      <c r="X69" s="16">
        <f>O69*$R$2</f>
        <v>102.90418604651164</v>
      </c>
    </row>
    <row r="70" spans="1:24">
      <c r="A70" s="11"/>
      <c r="B70" t="s">
        <v>78</v>
      </c>
      <c r="C70">
        <v>219.9</v>
      </c>
      <c r="D70" s="12">
        <v>242.82999999999998</v>
      </c>
      <c r="L70" s="11"/>
      <c r="M70" t="s">
        <v>78</v>
      </c>
      <c r="N70" s="13">
        <f>C70/$H$34*10</f>
        <v>3.665</v>
      </c>
      <c r="O70" s="14">
        <f>D70/$H$35*10</f>
        <v>3.9808196721311475</v>
      </c>
      <c r="U70" s="11"/>
      <c r="V70" t="s">
        <v>78</v>
      </c>
      <c r="W70" s="15">
        <f>N70*$R$3</f>
        <v>230.89500000000001</v>
      </c>
      <c r="X70" s="16">
        <f>O70*$R$3</f>
        <v>250.79163934426231</v>
      </c>
    </row>
    <row r="71" spans="1:24">
      <c r="A71" s="11"/>
      <c r="B71" t="s">
        <v>79</v>
      </c>
      <c r="C71">
        <v>533.1</v>
      </c>
      <c r="D71" s="12">
        <v>43.081000000000003</v>
      </c>
      <c r="L71" s="11"/>
      <c r="M71" t="s">
        <v>79</v>
      </c>
      <c r="N71" s="13">
        <f>C71/$I$34*10</f>
        <v>6.2717647058823536</v>
      </c>
      <c r="O71" s="14">
        <f>D71/$I$35*10</f>
        <v>0.77623423423423432</v>
      </c>
      <c r="U71" s="11"/>
      <c r="V71" t="s">
        <v>79</v>
      </c>
      <c r="W71" s="15">
        <f>N71*$R$4</f>
        <v>1066.2</v>
      </c>
      <c r="X71" s="16">
        <f>O71*$R$4</f>
        <v>131.95981981981984</v>
      </c>
    </row>
    <row r="72" spans="1:24" ht="19.5" thickBot="1">
      <c r="A72" s="38"/>
      <c r="B72" s="26" t="s">
        <v>80</v>
      </c>
      <c r="C72" s="26">
        <v>260.7</v>
      </c>
      <c r="D72" s="39">
        <v>114.12</v>
      </c>
      <c r="L72" s="38"/>
      <c r="M72" s="26" t="s">
        <v>80</v>
      </c>
      <c r="N72" s="40">
        <f>C72/$J$34*10</f>
        <v>2.7442105263157894</v>
      </c>
      <c r="O72" s="41">
        <f>D72/$J$35*10</f>
        <v>1.1412</v>
      </c>
      <c r="U72" s="38"/>
      <c r="V72" s="26" t="s">
        <v>80</v>
      </c>
      <c r="W72" s="42">
        <f>N72*$R$5</f>
        <v>321.07263157894738</v>
      </c>
      <c r="X72" s="43">
        <f>O72*$R$5</f>
        <v>133.5204</v>
      </c>
    </row>
  </sheetData>
  <mergeCells count="9">
    <mergeCell ref="Z2:AA3"/>
    <mergeCell ref="AB2:AF2"/>
    <mergeCell ref="AH2:AJ3"/>
    <mergeCell ref="AK2:AP2"/>
    <mergeCell ref="Z4:Z9"/>
    <mergeCell ref="Z10:Z15"/>
    <mergeCell ref="Z16:Z21"/>
    <mergeCell ref="AI8:AI11"/>
    <mergeCell ref="AI12:AI15"/>
  </mergeCells>
  <phoneticPr fontId="2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宇野　由佳梨</dc:creator>
  <cp:lastModifiedBy>宇野　由佳梨</cp:lastModifiedBy>
  <dcterms:created xsi:type="dcterms:W3CDTF">2026-01-16T05:39:06Z</dcterms:created>
  <dcterms:modified xsi:type="dcterms:W3CDTF">2026-01-20T02:33:27Z</dcterms:modified>
</cp:coreProperties>
</file>