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BC9D53D1-C0EE-4E17-A64B-94D309DF6169}" xr6:coauthVersionLast="47" xr6:coauthVersionMax="47" xr10:uidLastSave="{00000000-0000-0000-0000-000000000000}"/>
  <bookViews>
    <workbookView xWindow="6075" yWindow="1305" windowWidth="22155" windowHeight="13050" xr2:uid="{00000000-000D-0000-FFFF-FFFF00000000}"/>
  </bookViews>
  <sheets>
    <sheet name="115A" sheetId="9" r:id="rId1"/>
    <sheet name="115B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9" l="1"/>
  <c r="I27" i="9"/>
  <c r="I27" i="8"/>
  <c r="E27" i="8"/>
  <c r="D27" i="8"/>
  <c r="F27" i="9"/>
  <c r="D30" i="9"/>
  <c r="D30" i="8"/>
  <c r="E30" i="8"/>
  <c r="F30" i="8"/>
  <c r="G28" i="8"/>
  <c r="E28" i="8"/>
  <c r="D28" i="8"/>
  <c r="J27" i="9"/>
  <c r="E28" i="9"/>
  <c r="G27" i="9"/>
  <c r="D27" i="9"/>
  <c r="E29" i="8"/>
  <c r="D29" i="8"/>
  <c r="E33" i="8"/>
  <c r="D33" i="8"/>
  <c r="E32" i="8"/>
  <c r="D32" i="8"/>
  <c r="I33" i="8" l="1"/>
  <c r="I32" i="8"/>
  <c r="C27" i="8" l="1"/>
  <c r="H27" i="8"/>
  <c r="C28" i="8"/>
  <c r="H28" i="8"/>
  <c r="C29" i="8"/>
  <c r="H29" i="8"/>
  <c r="C30" i="8"/>
  <c r="H30" i="8"/>
  <c r="C31" i="8"/>
  <c r="H31" i="8"/>
  <c r="C32" i="8"/>
  <c r="H32" i="8"/>
  <c r="C33" i="8"/>
  <c r="H33" i="8"/>
  <c r="C34" i="8"/>
  <c r="H34" i="8"/>
  <c r="C35" i="8"/>
  <c r="H35" i="8"/>
  <c r="C36" i="8"/>
  <c r="H36" i="8"/>
  <c r="C37" i="8"/>
  <c r="H37" i="8"/>
  <c r="C38" i="8"/>
  <c r="H38" i="8"/>
  <c r="C39" i="8"/>
  <c r="H39" i="8"/>
  <c r="H40" i="8"/>
  <c r="H41" i="8"/>
  <c r="H42" i="8"/>
  <c r="H43" i="8"/>
  <c r="H44" i="8"/>
  <c r="H45" i="8"/>
  <c r="C40" i="8"/>
  <c r="C41" i="8"/>
  <c r="C42" i="8"/>
  <c r="C43" i="8"/>
  <c r="B43" i="8" s="1"/>
  <c r="C44" i="8"/>
  <c r="C45" i="8"/>
  <c r="B45" i="9"/>
  <c r="B34" i="9"/>
  <c r="B36" i="9"/>
  <c r="B38" i="9"/>
  <c r="B39" i="9"/>
  <c r="B40" i="9"/>
  <c r="B41" i="9"/>
  <c r="B42" i="9"/>
  <c r="B43" i="9"/>
  <c r="B44" i="9"/>
  <c r="H28" i="9"/>
  <c r="H29" i="9"/>
  <c r="H30" i="9"/>
  <c r="H31" i="9"/>
  <c r="B31" i="9" s="1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27" i="9"/>
  <c r="C28" i="9"/>
  <c r="B28" i="9" s="1"/>
  <c r="C29" i="9"/>
  <c r="C30" i="9"/>
  <c r="B30" i="9" s="1"/>
  <c r="C31" i="9"/>
  <c r="C32" i="9"/>
  <c r="C33" i="9"/>
  <c r="C34" i="9"/>
  <c r="C35" i="9"/>
  <c r="B35" i="9" s="1"/>
  <c r="C36" i="9"/>
  <c r="C37" i="9"/>
  <c r="B37" i="9" s="1"/>
  <c r="C38" i="9"/>
  <c r="C39" i="9"/>
  <c r="C40" i="9"/>
  <c r="C41" i="9"/>
  <c r="C42" i="9"/>
  <c r="C43" i="9"/>
  <c r="C44" i="9"/>
  <c r="C45" i="9"/>
  <c r="C27" i="9"/>
  <c r="D25" i="8"/>
  <c r="E25" i="8"/>
  <c r="F25" i="8"/>
  <c r="G25" i="8"/>
  <c r="I25" i="8"/>
  <c r="J25" i="8"/>
  <c r="K25" i="8"/>
  <c r="I25" i="9"/>
  <c r="J25" i="9"/>
  <c r="K25" i="9"/>
  <c r="G25" i="9"/>
  <c r="F25" i="9"/>
  <c r="E25" i="9"/>
  <c r="D25" i="9"/>
  <c r="B45" i="8" l="1"/>
  <c r="B27" i="8"/>
  <c r="B27" i="9"/>
  <c r="B29" i="9"/>
  <c r="B32" i="8"/>
  <c r="B33" i="9"/>
  <c r="B32" i="9"/>
  <c r="B29" i="8"/>
  <c r="B37" i="8"/>
  <c r="B44" i="8"/>
  <c r="B39" i="8"/>
  <c r="B38" i="8"/>
  <c r="B36" i="8"/>
  <c r="B35" i="8"/>
  <c r="B34" i="8"/>
  <c r="B33" i="8"/>
  <c r="B31" i="8"/>
  <c r="B30" i="8"/>
  <c r="B28" i="8"/>
  <c r="B41" i="8"/>
  <c r="B42" i="8"/>
  <c r="B40" i="8"/>
  <c r="H25" i="8"/>
  <c r="C25" i="8"/>
  <c r="H25" i="9"/>
  <c r="C25" i="9"/>
  <c r="B25" i="9" l="1"/>
  <c r="B25" i="8"/>
</calcChain>
</file>

<file path=xl/sharedStrings.xml><?xml version="1.0" encoding="utf-8"?>
<sst xmlns="http://schemas.openxmlformats.org/spreadsheetml/2006/main" count="105" uniqueCount="58">
  <si>
    <t>(単位 千円)</t>
  </si>
  <si>
    <t>年度および事業</t>
  </si>
  <si>
    <t>総  額</t>
  </si>
  <si>
    <t>地方単独事業費</t>
    <phoneticPr fontId="0"/>
  </si>
  <si>
    <t>新設改良</t>
  </si>
  <si>
    <t>維持補修</t>
  </si>
  <si>
    <t>災害復旧</t>
  </si>
  <si>
    <t>災害関連</t>
  </si>
  <si>
    <t>河      川</t>
  </si>
  <si>
    <t>河川総合開発</t>
  </si>
  <si>
    <t>砂      防</t>
  </si>
  <si>
    <t>海      岸</t>
  </si>
  <si>
    <t>急傾斜地崩壊対策</t>
  </si>
  <si>
    <t>国      道</t>
  </si>
  <si>
    <t>地  方  道</t>
  </si>
  <si>
    <t>土地区画整理</t>
  </si>
  <si>
    <t>街      路</t>
  </si>
  <si>
    <t>市街地再開発</t>
  </si>
  <si>
    <t>都 市 公 園</t>
  </si>
  <si>
    <t>下  水  道</t>
  </si>
  <si>
    <t>下水道終末処理施設</t>
  </si>
  <si>
    <t>その他の都市施設</t>
  </si>
  <si>
    <t>住宅地区改良</t>
    <rPh sb="0" eb="2">
      <t>ジュウタク</t>
    </rPh>
    <rPh sb="2" eb="4">
      <t>チク</t>
    </rPh>
    <rPh sb="4" eb="6">
      <t>カイリョウ</t>
    </rPh>
    <phoneticPr fontId="5"/>
  </si>
  <si>
    <t>特定賃貸住宅</t>
    <rPh sb="0" eb="2">
      <t>トクテイ</t>
    </rPh>
    <phoneticPr fontId="5"/>
  </si>
  <si>
    <t>国庫補助事業費</t>
    <phoneticPr fontId="0"/>
  </si>
  <si>
    <t>国支出</t>
  </si>
  <si>
    <t>県支出</t>
  </si>
  <si>
    <t>市町村支出</t>
  </si>
  <si>
    <t>その他支出</t>
  </si>
  <si>
    <t>資料：県土木建築企画課</t>
    <rPh sb="4" eb="6">
      <t>ドボク</t>
    </rPh>
    <rPh sb="6" eb="8">
      <t>ケンチク</t>
    </rPh>
    <rPh sb="8" eb="10">
      <t>キカク</t>
    </rPh>
    <phoneticPr fontId="5"/>
  </si>
  <si>
    <t>平 成 17 年 度</t>
  </si>
  <si>
    <t>公営住宅</t>
  </si>
  <si>
    <t>駐車場</t>
    <rPh sb="0" eb="3">
      <t>チュウシャジョウ</t>
    </rPh>
    <phoneticPr fontId="6"/>
  </si>
  <si>
    <t>緑地保全</t>
    <rPh sb="0" eb="2">
      <t>リョクチ</t>
    </rPh>
    <rPh sb="2" eb="4">
      <t>ホゼン</t>
    </rPh>
    <phoneticPr fontId="6"/>
  </si>
  <si>
    <t>平 成 18 年 度</t>
  </si>
  <si>
    <t>平 成 19 年 度</t>
  </si>
  <si>
    <t>平 成 20 年 度</t>
  </si>
  <si>
    <t>平 成 21 年 度</t>
  </si>
  <si>
    <t>平 成 22 年 度</t>
  </si>
  <si>
    <t>平 成 23 年 度</t>
  </si>
  <si>
    <t>平 成 24 年 度</t>
  </si>
  <si>
    <t>平 成 25 年 度</t>
  </si>
  <si>
    <t>平 成 26 年 度</t>
    <phoneticPr fontId="6"/>
  </si>
  <si>
    <t>平 成 27 年 度</t>
  </si>
  <si>
    <t>平 成 28 年 度</t>
  </si>
  <si>
    <t>平 成 28 年 度</t>
    <rPh sb="0" eb="1">
      <t>ヒラ</t>
    </rPh>
    <rPh sb="2" eb="3">
      <t>シゲル</t>
    </rPh>
    <rPh sb="7" eb="8">
      <t>トシ</t>
    </rPh>
    <rPh sb="9" eb="10">
      <t>ド</t>
    </rPh>
    <phoneticPr fontId="6"/>
  </si>
  <si>
    <t>平 成 29 年 度</t>
  </si>
  <si>
    <t>平 成 29 年 度</t>
    <rPh sb="0" eb="1">
      <t>ヒラ</t>
    </rPh>
    <rPh sb="2" eb="3">
      <t>シゲル</t>
    </rPh>
    <rPh sb="7" eb="8">
      <t>トシ</t>
    </rPh>
    <rPh sb="9" eb="10">
      <t>ド</t>
    </rPh>
    <phoneticPr fontId="6"/>
  </si>
  <si>
    <t>平成30年度</t>
    <rPh sb="0" eb="2">
      <t>ヘイセイ</t>
    </rPh>
    <rPh sb="4" eb="6">
      <t>ネンド</t>
    </rPh>
    <phoneticPr fontId="6"/>
  </si>
  <si>
    <t>令和元年度</t>
    <rPh sb="0" eb="2">
      <t>レイワ</t>
    </rPh>
    <rPh sb="2" eb="4">
      <t>ガンネン</t>
    </rPh>
    <rPh sb="4" eb="5">
      <t>ド</t>
    </rPh>
    <phoneticPr fontId="7"/>
  </si>
  <si>
    <t>平成30年度</t>
    <rPh sb="0" eb="1">
      <t>ヒラ</t>
    </rPh>
    <rPh sb="1" eb="2">
      <t>シゲル</t>
    </rPh>
    <rPh sb="4" eb="5">
      <t>ネン</t>
    </rPh>
    <rPh sb="5" eb="6">
      <t>ド</t>
    </rPh>
    <phoneticPr fontId="6"/>
  </si>
  <si>
    <t xml:space="preserve">  注）R4年度までは｢国土交通省所管建設事業費等実績調査」による。市町村分及び国土交通省直轄事業費を含まない。
　　　R5年度からは県土木建築企画課調べ</t>
    <rPh sb="6" eb="8">
      <t>ネンド</t>
    </rPh>
    <rPh sb="12" eb="14">
      <t>コクド</t>
    </rPh>
    <rPh sb="14" eb="17">
      <t>コウツウショウ</t>
    </rPh>
    <rPh sb="17" eb="19">
      <t>ショカン</t>
    </rPh>
    <rPh sb="40" eb="42">
      <t>コクド</t>
    </rPh>
    <rPh sb="42" eb="44">
      <t>コウツウ</t>
    </rPh>
    <rPh sb="62" eb="64">
      <t>ネンド</t>
    </rPh>
    <rPh sb="67" eb="74">
      <t>ケンドボクケンチクキカク</t>
    </rPh>
    <rPh sb="74" eb="75">
      <t>カ</t>
    </rPh>
    <rPh sb="75" eb="76">
      <t>シラベ</t>
    </rPh>
    <phoneticPr fontId="5"/>
  </si>
  <si>
    <t>令和7年3月26日時点</t>
    <phoneticPr fontId="6"/>
  </si>
  <si>
    <t>115. 建設工事事業費</t>
    <phoneticPr fontId="0"/>
  </si>
  <si>
    <t>A.工事種類別</t>
    <phoneticPr fontId="6"/>
  </si>
  <si>
    <t>建設工事事業費（続き）</t>
    <rPh sb="8" eb="9">
      <t>ツヅ</t>
    </rPh>
    <phoneticPr fontId="0"/>
  </si>
  <si>
    <t>B.事業費出所別</t>
    <phoneticPr fontId="6"/>
  </si>
  <si>
    <t xml:space="preserve">  注）R4年度までは｢国土交通省所管建設事業費等実績調査」
　　　R5年度からは県土木建築企画課調べ</t>
    <rPh sb="6" eb="8">
      <t>ネンド</t>
    </rPh>
    <rPh sb="12" eb="14">
      <t>コクド</t>
    </rPh>
    <rPh sb="14" eb="17">
      <t>コウツウショウ</t>
    </rPh>
    <rPh sb="17" eb="19">
      <t>ショカン</t>
    </rPh>
    <rPh sb="36" eb="38">
      <t>ネンド</t>
    </rPh>
    <rPh sb="41" eb="48">
      <t>ケンドボクケンチクキカク</t>
    </rPh>
    <rPh sb="48" eb="49">
      <t>カ</t>
    </rPh>
    <rPh sb="49" eb="50">
      <t>シラベ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</si>
</sst>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* #,##0_);_(* \(#,##0\);_(* &quot;-&quot;_);_(@_)"/>
  </numFmts>
  <fonts count="14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Ｐ明朝"/>
      <family val="1"/>
      <charset val="128"/>
    </font>
    <font>
      <sz val="6"/>
      <name val="ＭＳ 明朝"/>
      <family val="1"/>
      <charset val="128"/>
    </font>
    <font>
      <b/>
      <sz val="9"/>
      <name val="ＭＳ 明朝"/>
      <family val="1"/>
      <charset val="128"/>
    </font>
    <font>
      <sz val="12"/>
      <name val="ＭＳ 明朝"/>
      <family val="1"/>
      <charset val="128"/>
    </font>
    <font>
      <b/>
      <sz val="10"/>
      <name val="ＭＳ 明朝"/>
      <family val="1"/>
      <charset val="128"/>
    </font>
    <font>
      <b/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9">
    <xf numFmtId="0" fontId="0" fillId="0" borderId="0" xfId="0"/>
    <xf numFmtId="176" fontId="2" fillId="0" borderId="0" xfId="1" applyNumberFormat="1" applyAlignment="1">
      <alignment horizontal="center" vertical="top"/>
    </xf>
    <xf numFmtId="176" fontId="1" fillId="0" borderId="0" xfId="1" applyNumberFormat="1" applyFont="1"/>
    <xf numFmtId="0" fontId="1" fillId="0" borderId="0" xfId="0" applyFont="1" applyAlignment="1">
      <alignment horizontal="left"/>
    </xf>
    <xf numFmtId="37" fontId="1" fillId="0" borderId="0" xfId="0" applyNumberFormat="1" applyFont="1" applyAlignment="1">
      <alignment vertical="center"/>
    </xf>
    <xf numFmtId="37" fontId="3" fillId="0" borderId="0" xfId="0" applyNumberFormat="1" applyFont="1" applyAlignment="1">
      <alignment horizontal="left" vertical="center"/>
    </xf>
    <xf numFmtId="37" fontId="1" fillId="0" borderId="1" xfId="0" applyNumberFormat="1" applyFont="1" applyBorder="1" applyAlignment="1">
      <alignment horizontal="center" vertical="center"/>
    </xf>
    <xf numFmtId="37" fontId="1" fillId="0" borderId="5" xfId="0" applyNumberFormat="1" applyFont="1" applyBorder="1" applyAlignment="1">
      <alignment horizontal="center" vertical="center"/>
    </xf>
    <xf numFmtId="37" fontId="1" fillId="0" borderId="15" xfId="0" applyNumberFormat="1" applyFont="1" applyBorder="1" applyAlignment="1">
      <alignment horizontal="center" vertical="center"/>
    </xf>
    <xf numFmtId="37" fontId="1" fillId="0" borderId="14" xfId="0" applyNumberFormat="1" applyFont="1" applyBorder="1" applyAlignment="1">
      <alignment horizontal="center" vertical="center"/>
    </xf>
    <xf numFmtId="37" fontId="1" fillId="0" borderId="16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shrinkToFit="1"/>
    </xf>
    <xf numFmtId="176" fontId="1" fillId="0" borderId="2" xfId="0" applyNumberFormat="1" applyFont="1" applyBorder="1" applyAlignment="1">
      <alignment vertical="center"/>
    </xf>
    <xf numFmtId="176" fontId="1" fillId="0" borderId="8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4" fillId="0" borderId="0" xfId="1" applyNumberFormat="1" applyFont="1" applyAlignment="1">
      <alignment vertical="center"/>
    </xf>
    <xf numFmtId="0" fontId="11" fillId="0" borderId="3" xfId="0" applyFont="1" applyBorder="1" applyAlignment="1">
      <alignment horizontal="center" vertical="center" shrinkToFit="1"/>
    </xf>
    <xf numFmtId="176" fontId="12" fillId="0" borderId="0" xfId="0" applyNumberFormat="1" applyFont="1" applyAlignment="1">
      <alignment vertical="center"/>
    </xf>
    <xf numFmtId="176" fontId="11" fillId="0" borderId="0" xfId="0" applyNumberFormat="1" applyFont="1" applyAlignment="1">
      <alignment vertical="center"/>
    </xf>
    <xf numFmtId="176" fontId="11" fillId="0" borderId="0" xfId="1" applyNumberFormat="1" applyFont="1"/>
    <xf numFmtId="0" fontId="13" fillId="0" borderId="3" xfId="0" applyFont="1" applyBorder="1" applyAlignment="1">
      <alignment horizontal="center" vertical="center" shrinkToFit="1"/>
    </xf>
    <xf numFmtId="176" fontId="13" fillId="0" borderId="2" xfId="0" applyNumberFormat="1" applyFont="1" applyBorder="1" applyAlignment="1">
      <alignment vertical="center"/>
    </xf>
    <xf numFmtId="176" fontId="13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 shrinkToFit="1"/>
    </xf>
    <xf numFmtId="0" fontId="1" fillId="0" borderId="3" xfId="0" applyFont="1" applyBorder="1" applyAlignment="1">
      <alignment horizontal="distributed" vertical="center" shrinkToFit="1"/>
    </xf>
    <xf numFmtId="176" fontId="9" fillId="0" borderId="0" xfId="0" applyNumberFormat="1" applyFont="1" applyAlignment="1">
      <alignment vertical="center"/>
    </xf>
    <xf numFmtId="0" fontId="1" fillId="0" borderId="4" xfId="0" applyFont="1" applyBorder="1" applyAlignment="1">
      <alignment horizontal="distributed" vertical="center" shrinkToFit="1"/>
    </xf>
    <xf numFmtId="176" fontId="1" fillId="0" borderId="6" xfId="0" applyNumberFormat="1" applyFont="1" applyBorder="1" applyAlignment="1">
      <alignment vertical="center"/>
    </xf>
    <xf numFmtId="176" fontId="1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76" fontId="10" fillId="0" borderId="2" xfId="0" applyNumberFormat="1" applyFont="1" applyBorder="1" applyAlignment="1">
      <alignment vertical="center"/>
    </xf>
    <xf numFmtId="176" fontId="10" fillId="0" borderId="0" xfId="0" applyNumberFormat="1" applyFont="1" applyAlignment="1">
      <alignment vertical="center"/>
    </xf>
    <xf numFmtId="176" fontId="1" fillId="0" borderId="0" xfId="0" applyNumberFormat="1" applyFont="1" applyAlignment="1">
      <alignment horizontal="right" vertical="center"/>
    </xf>
    <xf numFmtId="176" fontId="1" fillId="0" borderId="0" xfId="0" applyNumberFormat="1" applyFont="1" applyAlignment="1">
      <alignment vertical="center" shrinkToFi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76" fontId="2" fillId="0" borderId="0" xfId="1" applyNumberFormat="1" applyAlignment="1">
      <alignment horizontal="center" vertical="top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37" fontId="1" fillId="0" borderId="10" xfId="0" applyNumberFormat="1" applyFont="1" applyBorder="1" applyAlignment="1">
      <alignment horizontal="center" vertical="center"/>
    </xf>
    <xf numFmtId="37" fontId="1" fillId="0" borderId="7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37" fontId="8" fillId="0" borderId="0" xfId="0" applyNumberFormat="1" applyFont="1" applyAlignment="1">
      <alignment vertical="center"/>
    </xf>
    <xf numFmtId="37" fontId="8" fillId="0" borderId="0" xfId="0" applyNumberFormat="1" applyFont="1" applyAlignment="1"/>
    <xf numFmtId="0" fontId="8" fillId="0" borderId="0" xfId="0" applyFont="1" applyAlignment="1"/>
  </cellXfs>
  <cellStyles count="2">
    <cellStyle name="標準" xfId="0" builtinId="0"/>
    <cellStyle name="標準_統計年鑑" xfId="1" xr:uid="{00000000-0005-0000-0000-000001000000}"/>
  </cellStyles>
  <dxfs count="0"/>
  <tableStyles count="0" defaultTableStyle="TableStyleMedium9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8"/>
  <sheetViews>
    <sheetView showGridLines="0" tabSelected="1" zoomScaleNormal="100" workbookViewId="0">
      <selection sqref="A1:K1"/>
    </sheetView>
  </sheetViews>
  <sheetFormatPr defaultColWidth="10.42578125" defaultRowHeight="12" x14ac:dyDescent="0.15"/>
  <cols>
    <col min="1" max="1" width="18.7109375" style="30" customWidth="1"/>
    <col min="2" max="2" width="16.7109375" style="30" customWidth="1"/>
    <col min="3" max="11" width="15.7109375" style="30" customWidth="1"/>
    <col min="12" max="12" width="10" style="30" customWidth="1"/>
    <col min="13" max="16384" width="10.42578125" style="30"/>
  </cols>
  <sheetData>
    <row r="1" spans="1:11" s="2" customFormat="1" ht="19.5" customHeight="1" x14ac:dyDescent="0.15">
      <c r="A1" s="45" t="s">
        <v>53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s="2" customFormat="1" ht="8.2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s="2" customFormat="1" ht="21" customHeight="1" thickBot="1" x14ac:dyDescent="0.2">
      <c r="A3" s="3" t="s">
        <v>0</v>
      </c>
      <c r="B3" s="31"/>
      <c r="C3" s="32"/>
      <c r="D3" s="31"/>
      <c r="E3" s="55"/>
      <c r="F3" s="58" t="s">
        <v>54</v>
      </c>
      <c r="G3" s="31"/>
      <c r="H3" s="31"/>
      <c r="I3" s="31"/>
      <c r="J3" s="31"/>
      <c r="K3" s="33" t="s">
        <v>52</v>
      </c>
    </row>
    <row r="4" spans="1:11" s="15" customFormat="1" ht="22.5" customHeight="1" thickTop="1" x14ac:dyDescent="0.15">
      <c r="A4" s="46" t="s">
        <v>1</v>
      </c>
      <c r="B4" s="48" t="s">
        <v>2</v>
      </c>
      <c r="C4" s="50" t="s">
        <v>24</v>
      </c>
      <c r="D4" s="51"/>
      <c r="E4" s="51"/>
      <c r="F4" s="51"/>
      <c r="G4" s="52"/>
      <c r="H4" s="50" t="s">
        <v>3</v>
      </c>
      <c r="I4" s="51"/>
      <c r="J4" s="51"/>
      <c r="K4" s="51"/>
    </row>
    <row r="5" spans="1:11" s="15" customFormat="1" ht="18.75" customHeight="1" x14ac:dyDescent="0.15">
      <c r="A5" s="47"/>
      <c r="B5" s="49"/>
      <c r="C5" s="34" t="s">
        <v>2</v>
      </c>
      <c r="D5" s="35" t="s">
        <v>4</v>
      </c>
      <c r="E5" s="36" t="s">
        <v>5</v>
      </c>
      <c r="F5" s="37" t="s">
        <v>6</v>
      </c>
      <c r="G5" s="38" t="s">
        <v>7</v>
      </c>
      <c r="H5" s="34" t="s">
        <v>2</v>
      </c>
      <c r="I5" s="36" t="s">
        <v>4</v>
      </c>
      <c r="J5" s="37" t="s">
        <v>5</v>
      </c>
      <c r="K5" s="37" t="s">
        <v>6</v>
      </c>
    </row>
    <row r="6" spans="1:11" s="2" customFormat="1" ht="18" hidden="1" customHeight="1" x14ac:dyDescent="0.15">
      <c r="A6" s="11" t="s">
        <v>30</v>
      </c>
      <c r="B6" s="12">
        <v>80911292</v>
      </c>
      <c r="C6" s="14">
        <v>58732737</v>
      </c>
      <c r="D6" s="14">
        <v>48901603</v>
      </c>
      <c r="E6" s="14">
        <v>1466432</v>
      </c>
      <c r="F6" s="14">
        <v>7566684</v>
      </c>
      <c r="G6" s="14">
        <v>798018</v>
      </c>
      <c r="H6" s="14">
        <v>22178555</v>
      </c>
      <c r="I6" s="14">
        <v>15730363</v>
      </c>
      <c r="J6" s="14">
        <v>6290036</v>
      </c>
      <c r="K6" s="14">
        <v>158156</v>
      </c>
    </row>
    <row r="7" spans="1:11" s="2" customFormat="1" ht="18" hidden="1" customHeight="1" x14ac:dyDescent="0.15">
      <c r="A7" s="11" t="s">
        <v>34</v>
      </c>
      <c r="B7" s="12">
        <v>80804378</v>
      </c>
      <c r="C7" s="14">
        <v>59013937</v>
      </c>
      <c r="D7" s="14">
        <v>50134958</v>
      </c>
      <c r="E7" s="14">
        <v>1630912</v>
      </c>
      <c r="F7" s="14">
        <v>5072798</v>
      </c>
      <c r="G7" s="14">
        <v>2175269</v>
      </c>
      <c r="H7" s="14">
        <v>21790441</v>
      </c>
      <c r="I7" s="14">
        <v>15026541</v>
      </c>
      <c r="J7" s="14">
        <v>6621903</v>
      </c>
      <c r="K7" s="14">
        <v>141997</v>
      </c>
    </row>
    <row r="8" spans="1:11" s="2" customFormat="1" ht="18" hidden="1" customHeight="1" x14ac:dyDescent="0.15">
      <c r="A8" s="11" t="s">
        <v>35</v>
      </c>
      <c r="B8" s="12">
        <v>69851802</v>
      </c>
      <c r="C8" s="14">
        <v>52375176</v>
      </c>
      <c r="D8" s="14">
        <v>47388395</v>
      </c>
      <c r="E8" s="14">
        <v>1471030</v>
      </c>
      <c r="F8" s="14">
        <v>3214309</v>
      </c>
      <c r="G8" s="14">
        <v>301442</v>
      </c>
      <c r="H8" s="14">
        <v>17476626</v>
      </c>
      <c r="I8" s="14">
        <v>10822586</v>
      </c>
      <c r="J8" s="14">
        <v>6577411</v>
      </c>
      <c r="K8" s="14">
        <v>76629</v>
      </c>
    </row>
    <row r="9" spans="1:11" s="2" customFormat="1" ht="18" hidden="1" customHeight="1" x14ac:dyDescent="0.15">
      <c r="A9" s="11" t="s">
        <v>36</v>
      </c>
      <c r="B9" s="12">
        <v>61733402</v>
      </c>
      <c r="C9" s="14">
        <v>46043641</v>
      </c>
      <c r="D9" s="14">
        <v>43230781</v>
      </c>
      <c r="E9" s="14">
        <v>1338320</v>
      </c>
      <c r="F9" s="14">
        <v>1103686</v>
      </c>
      <c r="G9" s="14">
        <v>370854</v>
      </c>
      <c r="H9" s="14">
        <v>15689761</v>
      </c>
      <c r="I9" s="14">
        <v>9136451</v>
      </c>
      <c r="J9" s="14">
        <v>6544948</v>
      </c>
      <c r="K9" s="14">
        <v>8362</v>
      </c>
    </row>
    <row r="10" spans="1:11" s="2" customFormat="1" ht="18" hidden="1" customHeight="1" x14ac:dyDescent="0.15">
      <c r="A10" s="11" t="s">
        <v>37</v>
      </c>
      <c r="B10" s="12">
        <v>65223986</v>
      </c>
      <c r="C10" s="14">
        <v>50293288</v>
      </c>
      <c r="D10" s="14">
        <v>44705538</v>
      </c>
      <c r="E10" s="14">
        <v>4947850</v>
      </c>
      <c r="F10" s="14">
        <v>611540</v>
      </c>
      <c r="G10" s="14">
        <v>28360</v>
      </c>
      <c r="H10" s="14">
        <v>14930698</v>
      </c>
      <c r="I10" s="14">
        <v>8339736</v>
      </c>
      <c r="J10" s="14">
        <v>6586274</v>
      </c>
      <c r="K10" s="14">
        <v>4688</v>
      </c>
    </row>
    <row r="11" spans="1:11" s="2" customFormat="1" ht="18" hidden="1" customHeight="1" x14ac:dyDescent="0.15">
      <c r="A11" s="11" t="s">
        <v>38</v>
      </c>
      <c r="B11" s="12">
        <v>59747363</v>
      </c>
      <c r="C11" s="14">
        <v>43563077</v>
      </c>
      <c r="D11" s="14">
        <v>38368976</v>
      </c>
      <c r="E11" s="14">
        <v>5067815</v>
      </c>
      <c r="F11" s="14">
        <v>126286</v>
      </c>
      <c r="G11" s="14">
        <v>0</v>
      </c>
      <c r="H11" s="14">
        <v>16184286</v>
      </c>
      <c r="I11" s="14">
        <v>8062613</v>
      </c>
      <c r="J11" s="14">
        <v>8110403</v>
      </c>
      <c r="K11" s="14">
        <v>11270</v>
      </c>
    </row>
    <row r="12" spans="1:11" s="2" customFormat="1" ht="18" hidden="1" customHeight="1" x14ac:dyDescent="0.15">
      <c r="A12" s="11" t="s">
        <v>39</v>
      </c>
      <c r="B12" s="12">
        <v>58789516</v>
      </c>
      <c r="C12" s="14">
        <v>42217461</v>
      </c>
      <c r="D12" s="14">
        <v>36570245</v>
      </c>
      <c r="E12" s="14">
        <v>5245096</v>
      </c>
      <c r="F12" s="14">
        <v>402120</v>
      </c>
      <c r="G12" s="14">
        <v>0</v>
      </c>
      <c r="H12" s="14">
        <v>16572055</v>
      </c>
      <c r="I12" s="14">
        <v>8801397</v>
      </c>
      <c r="J12" s="14">
        <v>7751785</v>
      </c>
      <c r="K12" s="14">
        <v>18873</v>
      </c>
    </row>
    <row r="13" spans="1:11" s="2" customFormat="1" ht="18" hidden="1" customHeight="1" x14ac:dyDescent="0.15">
      <c r="A13" s="11" t="s">
        <v>40</v>
      </c>
      <c r="B13" s="12">
        <v>57171340</v>
      </c>
      <c r="C13" s="14">
        <v>41073276</v>
      </c>
      <c r="D13" s="14">
        <v>28576799</v>
      </c>
      <c r="E13" s="14">
        <v>5355280</v>
      </c>
      <c r="F13" s="14">
        <v>7066707</v>
      </c>
      <c r="G13" s="14">
        <v>74490</v>
      </c>
      <c r="H13" s="14">
        <v>16098064</v>
      </c>
      <c r="I13" s="14">
        <v>8663718</v>
      </c>
      <c r="J13" s="14">
        <v>7389203</v>
      </c>
      <c r="K13" s="14">
        <v>45143</v>
      </c>
    </row>
    <row r="14" spans="1:11" s="2" customFormat="1" ht="18" hidden="1" customHeight="1" x14ac:dyDescent="0.15">
      <c r="A14" s="11" t="s">
        <v>41</v>
      </c>
      <c r="B14" s="12">
        <v>70542036</v>
      </c>
      <c r="C14" s="14">
        <v>53440262</v>
      </c>
      <c r="D14" s="14">
        <v>34555464</v>
      </c>
      <c r="E14" s="14">
        <v>8905513</v>
      </c>
      <c r="F14" s="14">
        <v>8570490</v>
      </c>
      <c r="G14" s="14">
        <v>1408795</v>
      </c>
      <c r="H14" s="14">
        <v>17101774</v>
      </c>
      <c r="I14" s="14">
        <v>10362764</v>
      </c>
      <c r="J14" s="14">
        <v>6686849</v>
      </c>
      <c r="K14" s="14">
        <v>52161</v>
      </c>
    </row>
    <row r="15" spans="1:11" s="2" customFormat="1" ht="18" hidden="1" customHeight="1" x14ac:dyDescent="0.15">
      <c r="A15" s="11" t="s">
        <v>42</v>
      </c>
      <c r="B15" s="12">
        <v>63167749</v>
      </c>
      <c r="C15" s="14">
        <v>46957082</v>
      </c>
      <c r="D15" s="14">
        <v>34677732</v>
      </c>
      <c r="E15" s="14">
        <v>10097427</v>
      </c>
      <c r="F15" s="14">
        <v>1478398</v>
      </c>
      <c r="G15" s="14">
        <v>703525</v>
      </c>
      <c r="H15" s="14">
        <v>16210667</v>
      </c>
      <c r="I15" s="14">
        <v>9216350</v>
      </c>
      <c r="J15" s="42">
        <v>6979754</v>
      </c>
      <c r="K15" s="14">
        <v>14563</v>
      </c>
    </row>
    <row r="16" spans="1:11" s="2" customFormat="1" ht="18" hidden="1" customHeight="1" x14ac:dyDescent="0.15">
      <c r="A16" s="11" t="s">
        <v>43</v>
      </c>
      <c r="B16" s="12">
        <v>58164459</v>
      </c>
      <c r="C16" s="14">
        <v>42165364</v>
      </c>
      <c r="D16" s="14">
        <v>32362048</v>
      </c>
      <c r="E16" s="14">
        <v>8863208</v>
      </c>
      <c r="F16" s="14">
        <v>695442</v>
      </c>
      <c r="G16" s="14">
        <v>244666</v>
      </c>
      <c r="H16" s="14">
        <v>15999095</v>
      </c>
      <c r="I16" s="14">
        <v>8994924</v>
      </c>
      <c r="J16" s="14">
        <v>6973302</v>
      </c>
      <c r="K16" s="14">
        <v>30869</v>
      </c>
    </row>
    <row r="17" spans="1:11" s="2" customFormat="1" ht="18" hidden="1" customHeight="1" x14ac:dyDescent="0.15">
      <c r="A17" s="11" t="s">
        <v>44</v>
      </c>
      <c r="B17" s="12">
        <v>65356249</v>
      </c>
      <c r="C17" s="14">
        <v>49164387</v>
      </c>
      <c r="D17" s="14">
        <v>34122266</v>
      </c>
      <c r="E17" s="14">
        <v>12549501</v>
      </c>
      <c r="F17" s="14">
        <v>2034150</v>
      </c>
      <c r="G17" s="14">
        <v>458470</v>
      </c>
      <c r="H17" s="14">
        <v>16191862</v>
      </c>
      <c r="I17" s="14">
        <v>5303427</v>
      </c>
      <c r="J17" s="14">
        <v>10862344</v>
      </c>
      <c r="K17" s="14">
        <v>26091</v>
      </c>
    </row>
    <row r="18" spans="1:11" s="2" customFormat="1" ht="16.5" hidden="1" customHeight="1" x14ac:dyDescent="0.15">
      <c r="A18" s="11" t="s">
        <v>46</v>
      </c>
      <c r="B18" s="12">
        <v>66489018</v>
      </c>
      <c r="C18" s="14">
        <v>48625962</v>
      </c>
      <c r="D18" s="14">
        <v>31511676</v>
      </c>
      <c r="E18" s="14">
        <v>10255147</v>
      </c>
      <c r="F18" s="14">
        <v>5289956</v>
      </c>
      <c r="G18" s="14">
        <v>1569183</v>
      </c>
      <c r="H18" s="14">
        <v>17863056</v>
      </c>
      <c r="I18" s="14">
        <v>5910465</v>
      </c>
      <c r="J18" s="14">
        <v>11920210</v>
      </c>
      <c r="K18" s="14">
        <v>32381</v>
      </c>
    </row>
    <row r="19" spans="1:11" s="2" customFormat="1" ht="18" customHeight="1" x14ac:dyDescent="0.15">
      <c r="A19" s="11" t="s">
        <v>50</v>
      </c>
      <c r="B19" s="12">
        <v>105861355</v>
      </c>
      <c r="C19" s="14">
        <v>58077777</v>
      </c>
      <c r="D19" s="14">
        <v>36030566</v>
      </c>
      <c r="E19" s="14">
        <v>8858980</v>
      </c>
      <c r="F19" s="14">
        <v>9654125</v>
      </c>
      <c r="G19" s="14">
        <v>3534106</v>
      </c>
      <c r="H19" s="14">
        <v>47783578</v>
      </c>
      <c r="I19" s="14">
        <v>31490565</v>
      </c>
      <c r="J19" s="14">
        <v>16251094</v>
      </c>
      <c r="K19" s="14">
        <v>41919</v>
      </c>
    </row>
    <row r="20" spans="1:11" s="2" customFormat="1" ht="18" customHeight="1" x14ac:dyDescent="0.15">
      <c r="A20" s="11" t="s">
        <v>49</v>
      </c>
      <c r="B20" s="12">
        <v>108699077</v>
      </c>
      <c r="C20" s="14">
        <v>58399048</v>
      </c>
      <c r="D20" s="14">
        <v>40435090</v>
      </c>
      <c r="E20" s="14">
        <v>11958142</v>
      </c>
      <c r="F20" s="14">
        <v>4977477</v>
      </c>
      <c r="G20" s="14">
        <v>1028339</v>
      </c>
      <c r="H20" s="14">
        <v>50300029</v>
      </c>
      <c r="I20" s="14">
        <v>31460056</v>
      </c>
      <c r="J20" s="14">
        <v>18814973</v>
      </c>
      <c r="K20" s="14">
        <v>25000</v>
      </c>
    </row>
    <row r="21" spans="1:11" s="2" customFormat="1" ht="18" customHeight="1" x14ac:dyDescent="0.15">
      <c r="A21" s="11">
        <v>2</v>
      </c>
      <c r="B21" s="12">
        <v>87988169</v>
      </c>
      <c r="C21" s="14">
        <v>65487468</v>
      </c>
      <c r="D21" s="14">
        <v>46148900</v>
      </c>
      <c r="E21" s="14">
        <v>11890796</v>
      </c>
      <c r="F21" s="14">
        <v>5734748</v>
      </c>
      <c r="G21" s="14">
        <v>1713024</v>
      </c>
      <c r="H21" s="14">
        <v>22500701</v>
      </c>
      <c r="I21" s="14">
        <v>12217209</v>
      </c>
      <c r="J21" s="14">
        <v>7935668</v>
      </c>
      <c r="K21" s="14">
        <v>2347824</v>
      </c>
    </row>
    <row r="22" spans="1:11" s="2" customFormat="1" ht="18" customHeight="1" x14ac:dyDescent="0.15">
      <c r="A22" s="11">
        <v>3</v>
      </c>
      <c r="B22" s="12">
        <v>97697240</v>
      </c>
      <c r="C22" s="14">
        <v>75665124</v>
      </c>
      <c r="D22" s="14">
        <v>48203830</v>
      </c>
      <c r="E22" s="14">
        <v>14794564</v>
      </c>
      <c r="F22" s="14">
        <v>10480948</v>
      </c>
      <c r="G22" s="14">
        <v>2185782</v>
      </c>
      <c r="H22" s="14">
        <v>22032116</v>
      </c>
      <c r="I22" s="14">
        <v>7273088</v>
      </c>
      <c r="J22" s="14">
        <v>12664121</v>
      </c>
      <c r="K22" s="14">
        <v>2094907</v>
      </c>
    </row>
    <row r="23" spans="1:11" s="2" customFormat="1" ht="18" customHeight="1" x14ac:dyDescent="0.15">
      <c r="A23" s="11">
        <v>4</v>
      </c>
      <c r="B23" s="12">
        <v>92132815</v>
      </c>
      <c r="C23" s="14">
        <v>68657946</v>
      </c>
      <c r="D23" s="14">
        <v>41986475</v>
      </c>
      <c r="E23" s="14">
        <v>15509868</v>
      </c>
      <c r="F23" s="14">
        <v>10387834</v>
      </c>
      <c r="G23" s="14">
        <v>773769</v>
      </c>
      <c r="H23" s="14">
        <v>23474869</v>
      </c>
      <c r="I23" s="14">
        <v>13632594</v>
      </c>
      <c r="J23" s="14">
        <v>7948610</v>
      </c>
      <c r="K23" s="14">
        <v>1893665</v>
      </c>
    </row>
    <row r="24" spans="1:11" s="19" customFormat="1" ht="12" customHeight="1" x14ac:dyDescent="0.15">
      <c r="A24" s="20"/>
      <c r="B24" s="39"/>
      <c r="C24" s="40"/>
      <c r="D24" s="40"/>
      <c r="E24" s="40"/>
      <c r="F24" s="40"/>
      <c r="G24" s="40"/>
      <c r="H24" s="40"/>
      <c r="I24" s="40"/>
      <c r="J24" s="40"/>
      <c r="K24" s="40"/>
    </row>
    <row r="25" spans="1:11" s="19" customFormat="1" ht="18" customHeight="1" x14ac:dyDescent="0.15">
      <c r="A25" s="20">
        <v>5</v>
      </c>
      <c r="B25" s="21">
        <f t="shared" ref="B25:H25" si="0">SUM(B27:B45)</f>
        <v>90508228</v>
      </c>
      <c r="C25" s="22">
        <f t="shared" si="0"/>
        <v>64855145</v>
      </c>
      <c r="D25" s="22">
        <f t="shared" si="0"/>
        <v>40728419</v>
      </c>
      <c r="E25" s="22">
        <f t="shared" si="0"/>
        <v>14511172</v>
      </c>
      <c r="F25" s="22">
        <f t="shared" si="0"/>
        <v>7998802</v>
      </c>
      <c r="G25" s="22">
        <f t="shared" si="0"/>
        <v>1616752</v>
      </c>
      <c r="H25" s="22">
        <f t="shared" si="0"/>
        <v>25653083</v>
      </c>
      <c r="I25" s="22">
        <f t="shared" ref="I25:K25" si="1">SUM(I27:I45)</f>
        <v>12795949</v>
      </c>
      <c r="J25" s="22">
        <f t="shared" si="1"/>
        <v>9457193</v>
      </c>
      <c r="K25" s="22">
        <f t="shared" si="1"/>
        <v>3399941</v>
      </c>
    </row>
    <row r="26" spans="1:11" s="2" customFormat="1" ht="7.5" customHeight="1" x14ac:dyDescent="0.15">
      <c r="A26" s="23"/>
      <c r="B26" s="12"/>
      <c r="C26" s="14"/>
      <c r="D26" s="14"/>
      <c r="E26" s="14"/>
      <c r="F26" s="14"/>
      <c r="G26" s="14"/>
      <c r="H26" s="14"/>
      <c r="I26" s="14"/>
      <c r="J26" s="14"/>
      <c r="K26" s="14"/>
    </row>
    <row r="27" spans="1:11" s="2" customFormat="1" ht="18" customHeight="1" x14ac:dyDescent="0.15">
      <c r="A27" s="24" t="s">
        <v>8</v>
      </c>
      <c r="B27" s="12">
        <f>SUM(C27,H27)</f>
        <v>15761064</v>
      </c>
      <c r="C27" s="14">
        <f>SUM(D27:G27)</f>
        <v>10659539</v>
      </c>
      <c r="D27" s="14">
        <f>4896841</f>
        <v>4896841</v>
      </c>
      <c r="E27" s="41">
        <v>0</v>
      </c>
      <c r="F27" s="14">
        <f>5251777</f>
        <v>5251777</v>
      </c>
      <c r="G27" s="14">
        <f>510921</f>
        <v>510921</v>
      </c>
      <c r="H27" s="14">
        <f>SUM(I27:K27)</f>
        <v>5101525</v>
      </c>
      <c r="I27" s="14">
        <f>156395+2442701</f>
        <v>2599096</v>
      </c>
      <c r="J27" s="14">
        <f>1252330</f>
        <v>1252330</v>
      </c>
      <c r="K27" s="14">
        <f>2376+1012223+235500</f>
        <v>1250099</v>
      </c>
    </row>
    <row r="28" spans="1:11" s="2" customFormat="1" ht="18" customHeight="1" x14ac:dyDescent="0.15">
      <c r="A28" s="24" t="s">
        <v>9</v>
      </c>
      <c r="B28" s="12">
        <f>SUM(C28,H28)</f>
        <v>828026</v>
      </c>
      <c r="C28" s="14">
        <f t="shared" ref="C28:C45" si="2">SUM(D28:G28)</f>
        <v>828026</v>
      </c>
      <c r="D28" s="14"/>
      <c r="E28" s="14">
        <f>828026</f>
        <v>828026</v>
      </c>
      <c r="F28" s="41">
        <v>0</v>
      </c>
      <c r="G28" s="41">
        <v>0</v>
      </c>
      <c r="H28" s="14">
        <f t="shared" ref="H28:H45" si="3">SUM(I28:K28)</f>
        <v>0</v>
      </c>
      <c r="I28" s="41">
        <v>0</v>
      </c>
      <c r="J28" s="41">
        <v>0</v>
      </c>
      <c r="K28" s="41">
        <v>0</v>
      </c>
    </row>
    <row r="29" spans="1:11" s="2" customFormat="1" ht="18" customHeight="1" x14ac:dyDescent="0.15">
      <c r="A29" s="24" t="s">
        <v>10</v>
      </c>
      <c r="B29" s="12">
        <f t="shared" ref="B29:B44" si="4">SUM(C29,H29)</f>
        <v>10051945</v>
      </c>
      <c r="C29" s="14">
        <f t="shared" si="2"/>
        <v>8219352</v>
      </c>
      <c r="D29" s="14">
        <v>5437289</v>
      </c>
      <c r="E29" s="41">
        <v>0</v>
      </c>
      <c r="F29" s="14">
        <v>1676232</v>
      </c>
      <c r="G29" s="14">
        <v>1105831</v>
      </c>
      <c r="H29" s="14">
        <f t="shared" si="3"/>
        <v>1832593</v>
      </c>
      <c r="I29" s="14">
        <v>1355651</v>
      </c>
      <c r="J29" s="14">
        <v>1785</v>
      </c>
      <c r="K29" s="14">
        <v>475157</v>
      </c>
    </row>
    <row r="30" spans="1:11" s="2" customFormat="1" ht="18" customHeight="1" x14ac:dyDescent="0.15">
      <c r="A30" s="24" t="s">
        <v>11</v>
      </c>
      <c r="B30" s="12">
        <f t="shared" si="4"/>
        <v>334155</v>
      </c>
      <c r="C30" s="14">
        <f t="shared" si="2"/>
        <v>334155</v>
      </c>
      <c r="D30" s="14">
        <f>334155</f>
        <v>334155</v>
      </c>
      <c r="E30" s="41">
        <v>0</v>
      </c>
      <c r="F30" s="41">
        <v>0</v>
      </c>
      <c r="G30" s="41">
        <v>0</v>
      </c>
      <c r="H30" s="14">
        <f t="shared" si="3"/>
        <v>0</v>
      </c>
      <c r="I30" s="41">
        <v>0</v>
      </c>
      <c r="J30" s="41">
        <v>0</v>
      </c>
      <c r="K30" s="41">
        <v>0</v>
      </c>
    </row>
    <row r="31" spans="1:11" s="2" customFormat="1" ht="18" customHeight="1" x14ac:dyDescent="0.15">
      <c r="A31" s="24" t="s">
        <v>12</v>
      </c>
      <c r="B31" s="12">
        <f t="shared" si="4"/>
        <v>4515368</v>
      </c>
      <c r="C31" s="14">
        <f t="shared" si="2"/>
        <v>3061830</v>
      </c>
      <c r="D31" s="14">
        <v>3061830</v>
      </c>
      <c r="E31" s="41">
        <v>0</v>
      </c>
      <c r="F31" s="41">
        <v>0</v>
      </c>
      <c r="G31" s="14">
        <v>0</v>
      </c>
      <c r="H31" s="14">
        <f t="shared" si="3"/>
        <v>1453538</v>
      </c>
      <c r="I31" s="41">
        <v>1453538</v>
      </c>
      <c r="J31" s="41">
        <v>0</v>
      </c>
      <c r="K31" s="41">
        <v>0</v>
      </c>
    </row>
    <row r="32" spans="1:11" s="2" customFormat="1" ht="18" customHeight="1" x14ac:dyDescent="0.15">
      <c r="A32" s="24" t="s">
        <v>13</v>
      </c>
      <c r="B32" s="12">
        <f t="shared" si="4"/>
        <v>24187182</v>
      </c>
      <c r="C32" s="14">
        <f t="shared" si="2"/>
        <v>18741620</v>
      </c>
      <c r="D32" s="14">
        <v>15974143</v>
      </c>
      <c r="E32" s="14">
        <v>2425170</v>
      </c>
      <c r="F32" s="14">
        <v>342307</v>
      </c>
      <c r="G32" s="14">
        <v>0</v>
      </c>
      <c r="H32" s="14">
        <f t="shared" si="3"/>
        <v>5445562</v>
      </c>
      <c r="I32" s="14">
        <v>1443009</v>
      </c>
      <c r="J32" s="14">
        <v>2827112</v>
      </c>
      <c r="K32" s="14">
        <v>1175441</v>
      </c>
    </row>
    <row r="33" spans="1:11" s="2" customFormat="1" ht="18" customHeight="1" x14ac:dyDescent="0.15">
      <c r="A33" s="24" t="s">
        <v>14</v>
      </c>
      <c r="B33" s="12">
        <f t="shared" si="4"/>
        <v>30064993</v>
      </c>
      <c r="C33" s="14">
        <f t="shared" si="2"/>
        <v>18532223</v>
      </c>
      <c r="D33" s="14">
        <v>6545761</v>
      </c>
      <c r="E33" s="14">
        <v>11257976</v>
      </c>
      <c r="F33" s="14">
        <v>728486</v>
      </c>
      <c r="G33" s="14">
        <v>0</v>
      </c>
      <c r="H33" s="14">
        <f t="shared" si="3"/>
        <v>11532770</v>
      </c>
      <c r="I33" s="14">
        <v>5660931</v>
      </c>
      <c r="J33" s="14">
        <v>5372595</v>
      </c>
      <c r="K33" s="14">
        <v>499244</v>
      </c>
    </row>
    <row r="34" spans="1:11" s="2" customFormat="1" ht="18" customHeight="1" x14ac:dyDescent="0.15">
      <c r="A34" s="24" t="s">
        <v>15</v>
      </c>
      <c r="B34" s="12">
        <f t="shared" si="4"/>
        <v>0</v>
      </c>
      <c r="C34" s="14">
        <f t="shared" si="2"/>
        <v>0</v>
      </c>
      <c r="D34" s="14">
        <v>0</v>
      </c>
      <c r="E34" s="14">
        <v>0</v>
      </c>
      <c r="F34" s="14">
        <v>0</v>
      </c>
      <c r="G34" s="14">
        <v>0</v>
      </c>
      <c r="H34" s="14">
        <f t="shared" si="3"/>
        <v>0</v>
      </c>
      <c r="I34" s="14">
        <v>0</v>
      </c>
      <c r="J34" s="14">
        <v>0</v>
      </c>
      <c r="K34" s="14">
        <v>0</v>
      </c>
    </row>
    <row r="35" spans="1:11" s="2" customFormat="1" ht="18" customHeight="1" x14ac:dyDescent="0.15">
      <c r="A35" s="24" t="s">
        <v>16</v>
      </c>
      <c r="B35" s="12">
        <f t="shared" si="4"/>
        <v>4263318</v>
      </c>
      <c r="C35" s="14">
        <f t="shared" si="2"/>
        <v>3976223</v>
      </c>
      <c r="D35" s="14">
        <v>3976223</v>
      </c>
      <c r="E35" s="14">
        <v>0</v>
      </c>
      <c r="F35" s="14">
        <v>0</v>
      </c>
      <c r="G35" s="14">
        <v>0</v>
      </c>
      <c r="H35" s="14">
        <f t="shared" si="3"/>
        <v>287095</v>
      </c>
      <c r="I35" s="14">
        <v>283724</v>
      </c>
      <c r="J35" s="14">
        <v>3371</v>
      </c>
      <c r="K35" s="14">
        <v>0</v>
      </c>
    </row>
    <row r="36" spans="1:11" s="2" customFormat="1" ht="18" customHeight="1" x14ac:dyDescent="0.15">
      <c r="A36" s="24" t="s">
        <v>17</v>
      </c>
      <c r="B36" s="12">
        <f t="shared" si="4"/>
        <v>0</v>
      </c>
      <c r="C36" s="14">
        <f t="shared" si="2"/>
        <v>0</v>
      </c>
      <c r="D36" s="14">
        <v>0</v>
      </c>
      <c r="E36" s="14">
        <v>0</v>
      </c>
      <c r="F36" s="14">
        <v>0</v>
      </c>
      <c r="G36" s="14">
        <v>0</v>
      </c>
      <c r="H36" s="14">
        <f t="shared" si="3"/>
        <v>0</v>
      </c>
      <c r="I36" s="14">
        <v>0</v>
      </c>
      <c r="J36" s="14">
        <v>0</v>
      </c>
      <c r="K36" s="14">
        <v>0</v>
      </c>
    </row>
    <row r="37" spans="1:11" s="2" customFormat="1" ht="18" customHeight="1" x14ac:dyDescent="0.15">
      <c r="A37" s="24" t="s">
        <v>18</v>
      </c>
      <c r="B37" s="12">
        <f t="shared" si="4"/>
        <v>498088</v>
      </c>
      <c r="C37" s="14">
        <f t="shared" si="2"/>
        <v>498088</v>
      </c>
      <c r="D37" s="14">
        <v>498088</v>
      </c>
      <c r="E37" s="14">
        <v>0</v>
      </c>
      <c r="F37" s="14">
        <v>0</v>
      </c>
      <c r="G37" s="14">
        <v>0</v>
      </c>
      <c r="H37" s="14">
        <f t="shared" si="3"/>
        <v>0</v>
      </c>
      <c r="I37" s="14">
        <v>0</v>
      </c>
      <c r="J37" s="14">
        <v>0</v>
      </c>
      <c r="K37" s="14">
        <v>0</v>
      </c>
    </row>
    <row r="38" spans="1:11" s="2" customFormat="1" ht="18" customHeight="1" x14ac:dyDescent="0.15">
      <c r="A38" s="24" t="s">
        <v>33</v>
      </c>
      <c r="B38" s="12">
        <f t="shared" si="4"/>
        <v>0</v>
      </c>
      <c r="C38" s="14">
        <f t="shared" si="2"/>
        <v>0</v>
      </c>
      <c r="D38" s="14">
        <v>0</v>
      </c>
      <c r="E38" s="14">
        <v>0</v>
      </c>
      <c r="F38" s="14">
        <v>0</v>
      </c>
      <c r="G38" s="14">
        <v>0</v>
      </c>
      <c r="H38" s="14">
        <f t="shared" si="3"/>
        <v>0</v>
      </c>
      <c r="I38" s="14">
        <v>0</v>
      </c>
      <c r="J38" s="14">
        <v>0</v>
      </c>
      <c r="K38" s="14">
        <v>0</v>
      </c>
    </row>
    <row r="39" spans="1:11" s="2" customFormat="1" ht="18" customHeight="1" x14ac:dyDescent="0.15">
      <c r="A39" s="24" t="s">
        <v>19</v>
      </c>
      <c r="B39" s="12">
        <f t="shared" si="4"/>
        <v>4089</v>
      </c>
      <c r="C39" s="14">
        <f t="shared" si="2"/>
        <v>4089</v>
      </c>
      <c r="D39" s="14">
        <v>4089</v>
      </c>
      <c r="E39" s="14">
        <v>0</v>
      </c>
      <c r="F39" s="14">
        <v>0</v>
      </c>
      <c r="G39" s="14">
        <v>0</v>
      </c>
      <c r="H39" s="14">
        <f t="shared" si="3"/>
        <v>0</v>
      </c>
      <c r="I39" s="14">
        <v>0</v>
      </c>
      <c r="J39" s="14">
        <v>0</v>
      </c>
      <c r="K39" s="14">
        <v>0</v>
      </c>
    </row>
    <row r="40" spans="1:11" s="2" customFormat="1" ht="18" customHeight="1" x14ac:dyDescent="0.15">
      <c r="A40" s="24" t="s">
        <v>20</v>
      </c>
      <c r="B40" s="12">
        <f t="shared" si="4"/>
        <v>0</v>
      </c>
      <c r="C40" s="14">
        <f t="shared" si="2"/>
        <v>0</v>
      </c>
      <c r="D40" s="14">
        <v>0</v>
      </c>
      <c r="E40" s="14">
        <v>0</v>
      </c>
      <c r="F40" s="14">
        <v>0</v>
      </c>
      <c r="G40" s="14">
        <v>0</v>
      </c>
      <c r="H40" s="14">
        <f t="shared" si="3"/>
        <v>0</v>
      </c>
      <c r="I40" s="14">
        <v>0</v>
      </c>
      <c r="J40" s="14">
        <v>0</v>
      </c>
      <c r="K40" s="14">
        <v>0</v>
      </c>
    </row>
    <row r="41" spans="1:11" s="2" customFormat="1" ht="18" customHeight="1" x14ac:dyDescent="0.15">
      <c r="A41" s="24" t="s">
        <v>32</v>
      </c>
      <c r="B41" s="12">
        <f t="shared" si="4"/>
        <v>0</v>
      </c>
      <c r="C41" s="14">
        <f t="shared" si="2"/>
        <v>0</v>
      </c>
      <c r="D41" s="14">
        <v>0</v>
      </c>
      <c r="E41" s="14">
        <v>0</v>
      </c>
      <c r="F41" s="14">
        <v>0</v>
      </c>
      <c r="G41" s="14">
        <v>0</v>
      </c>
      <c r="H41" s="14">
        <f t="shared" si="3"/>
        <v>0</v>
      </c>
      <c r="I41" s="14">
        <v>0</v>
      </c>
      <c r="J41" s="14">
        <v>0</v>
      </c>
      <c r="K41" s="14">
        <v>0</v>
      </c>
    </row>
    <row r="42" spans="1:11" s="2" customFormat="1" ht="18" customHeight="1" x14ac:dyDescent="0.15">
      <c r="A42" s="24" t="s">
        <v>21</v>
      </c>
      <c r="B42" s="12">
        <f t="shared" si="4"/>
        <v>0</v>
      </c>
      <c r="C42" s="14">
        <f t="shared" si="2"/>
        <v>0</v>
      </c>
      <c r="D42" s="14">
        <v>0</v>
      </c>
      <c r="E42" s="14">
        <v>0</v>
      </c>
      <c r="F42" s="14">
        <v>0</v>
      </c>
      <c r="G42" s="14">
        <v>0</v>
      </c>
      <c r="H42" s="14">
        <f t="shared" si="3"/>
        <v>0</v>
      </c>
      <c r="I42" s="14">
        <v>0</v>
      </c>
      <c r="J42" s="14">
        <v>0</v>
      </c>
      <c r="K42" s="14">
        <v>0</v>
      </c>
    </row>
    <row r="43" spans="1:11" s="2" customFormat="1" ht="18" customHeight="1" x14ac:dyDescent="0.15">
      <c r="A43" s="24" t="s">
        <v>31</v>
      </c>
      <c r="B43" s="12">
        <f t="shared" si="4"/>
        <v>0</v>
      </c>
      <c r="C43" s="14">
        <f t="shared" si="2"/>
        <v>0</v>
      </c>
      <c r="D43" s="14">
        <v>0</v>
      </c>
      <c r="E43" s="14">
        <v>0</v>
      </c>
      <c r="F43" s="14">
        <v>0</v>
      </c>
      <c r="G43" s="14">
        <v>0</v>
      </c>
      <c r="H43" s="14">
        <f t="shared" si="3"/>
        <v>0</v>
      </c>
      <c r="I43" s="14">
        <v>0</v>
      </c>
      <c r="J43" s="14">
        <v>0</v>
      </c>
      <c r="K43" s="14">
        <v>0</v>
      </c>
    </row>
    <row r="44" spans="1:11" s="2" customFormat="1" ht="18" customHeight="1" x14ac:dyDescent="0.15">
      <c r="A44" s="24" t="s">
        <v>22</v>
      </c>
      <c r="B44" s="12">
        <f t="shared" si="4"/>
        <v>0</v>
      </c>
      <c r="C44" s="14">
        <f t="shared" si="2"/>
        <v>0</v>
      </c>
      <c r="D44" s="14">
        <v>0</v>
      </c>
      <c r="E44" s="14">
        <v>0</v>
      </c>
      <c r="F44" s="14">
        <v>0</v>
      </c>
      <c r="G44" s="14">
        <v>0</v>
      </c>
      <c r="H44" s="14">
        <f t="shared" si="3"/>
        <v>0</v>
      </c>
      <c r="I44" s="14">
        <v>0</v>
      </c>
      <c r="J44" s="14">
        <v>0</v>
      </c>
      <c r="K44" s="14">
        <v>0</v>
      </c>
    </row>
    <row r="45" spans="1:11" s="2" customFormat="1" ht="18" customHeight="1" x14ac:dyDescent="0.15">
      <c r="A45" s="26" t="s">
        <v>23</v>
      </c>
      <c r="B45" s="27">
        <f>SUM(C45,H45)</f>
        <v>0</v>
      </c>
      <c r="C45" s="28">
        <f t="shared" si="2"/>
        <v>0</v>
      </c>
      <c r="D45" s="28">
        <v>0</v>
      </c>
      <c r="E45" s="28">
        <v>0</v>
      </c>
      <c r="F45" s="28">
        <v>0</v>
      </c>
      <c r="G45" s="28">
        <v>0</v>
      </c>
      <c r="H45" s="28">
        <f t="shared" si="3"/>
        <v>0</v>
      </c>
      <c r="I45" s="28">
        <v>0</v>
      </c>
      <c r="J45" s="28">
        <v>0</v>
      </c>
      <c r="K45" s="28">
        <v>0</v>
      </c>
    </row>
    <row r="46" spans="1:11" s="2" customFormat="1" ht="12" customHeight="1" x14ac:dyDescent="0.15">
      <c r="A46" s="29" t="s">
        <v>29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</row>
    <row r="47" spans="1:11" s="2" customFormat="1" ht="12" customHeight="1" x14ac:dyDescent="0.15">
      <c r="A47" s="43" t="s">
        <v>51</v>
      </c>
      <c r="B47" s="44"/>
      <c r="C47" s="44"/>
      <c r="D47" s="44"/>
      <c r="E47" s="44"/>
      <c r="F47" s="44"/>
      <c r="G47" s="44"/>
      <c r="H47" s="31"/>
      <c r="I47" s="31"/>
      <c r="J47" s="31"/>
      <c r="K47" s="31"/>
    </row>
    <row r="48" spans="1:11" x14ac:dyDescent="0.15">
      <c r="A48" s="44"/>
      <c r="B48" s="44"/>
      <c r="C48" s="44"/>
      <c r="D48" s="44"/>
      <c r="E48" s="44"/>
      <c r="F48" s="44"/>
      <c r="G48" s="44"/>
    </row>
  </sheetData>
  <mergeCells count="6">
    <mergeCell ref="A47:G48"/>
    <mergeCell ref="A1:K1"/>
    <mergeCell ref="A4:A5"/>
    <mergeCell ref="B4:B5"/>
    <mergeCell ref="C4:G4"/>
    <mergeCell ref="H4:K4"/>
  </mergeCells>
  <phoneticPr fontId="6"/>
  <dataValidations count="1">
    <dataValidation imeMode="off" allowBlank="1" showInputMessage="1" showErrorMessage="1" sqref="B15:K45" xr:uid="{00000000-0002-0000-0000-000000000000}"/>
  </dataValidations>
  <pageMargins left="0.42" right="0.19685039370078741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8"/>
  <sheetViews>
    <sheetView showGridLines="0" zoomScaleNormal="100" workbookViewId="0">
      <selection sqref="A1:K1"/>
    </sheetView>
  </sheetViews>
  <sheetFormatPr defaultColWidth="10.42578125" defaultRowHeight="12" x14ac:dyDescent="0.15"/>
  <cols>
    <col min="1" max="1" width="19.85546875" style="30" customWidth="1"/>
    <col min="2" max="2" width="16.7109375" style="30" customWidth="1"/>
    <col min="3" max="11" width="15.7109375" style="30" customWidth="1"/>
    <col min="12" max="12" width="10" style="30" customWidth="1"/>
    <col min="13" max="16384" width="10.42578125" style="30"/>
  </cols>
  <sheetData>
    <row r="1" spans="1:11" s="2" customFormat="1" ht="19.5" customHeight="1" x14ac:dyDescent="0.15">
      <c r="A1" s="45" t="s">
        <v>55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s="2" customFormat="1" ht="7.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s="2" customFormat="1" ht="21.75" customHeight="1" thickBot="1" x14ac:dyDescent="0.2">
      <c r="A3" s="3" t="s">
        <v>0</v>
      </c>
      <c r="B3" s="4"/>
      <c r="C3" s="5"/>
      <c r="D3" s="4"/>
      <c r="E3" s="56"/>
      <c r="F3" s="57" t="s">
        <v>56</v>
      </c>
      <c r="G3" s="4"/>
      <c r="H3" s="4"/>
      <c r="I3" s="4"/>
      <c r="J3" s="4"/>
      <c r="K3" s="4"/>
    </row>
    <row r="4" spans="1:11" s="2" customFormat="1" ht="25.5" customHeight="1" thickTop="1" x14ac:dyDescent="0.15">
      <c r="A4" s="46" t="s">
        <v>1</v>
      </c>
      <c r="B4" s="53" t="s">
        <v>2</v>
      </c>
      <c r="C4" s="50" t="s">
        <v>24</v>
      </c>
      <c r="D4" s="51"/>
      <c r="E4" s="51"/>
      <c r="F4" s="51"/>
      <c r="G4" s="52"/>
      <c r="H4" s="50" t="s">
        <v>3</v>
      </c>
      <c r="I4" s="51"/>
      <c r="J4" s="51"/>
      <c r="K4" s="51"/>
    </row>
    <row r="5" spans="1:11" s="2" customFormat="1" ht="18" customHeight="1" x14ac:dyDescent="0.15">
      <c r="A5" s="47"/>
      <c r="B5" s="54"/>
      <c r="C5" s="6" t="s">
        <v>2</v>
      </c>
      <c r="D5" s="7" t="s">
        <v>25</v>
      </c>
      <c r="E5" s="8" t="s">
        <v>26</v>
      </c>
      <c r="F5" s="7" t="s">
        <v>27</v>
      </c>
      <c r="G5" s="9" t="s">
        <v>28</v>
      </c>
      <c r="H5" s="6" t="s">
        <v>2</v>
      </c>
      <c r="I5" s="7" t="s">
        <v>26</v>
      </c>
      <c r="J5" s="10" t="s">
        <v>27</v>
      </c>
      <c r="K5" s="10" t="s">
        <v>28</v>
      </c>
    </row>
    <row r="6" spans="1:11" s="15" customFormat="1" ht="18" hidden="1" customHeight="1" x14ac:dyDescent="0.15">
      <c r="A6" s="11" t="s">
        <v>30</v>
      </c>
      <c r="B6" s="12">
        <v>80911292</v>
      </c>
      <c r="C6" s="13">
        <v>58732737</v>
      </c>
      <c r="D6" s="14">
        <v>31929517</v>
      </c>
      <c r="E6" s="14">
        <v>24889116</v>
      </c>
      <c r="F6" s="14">
        <v>1914104</v>
      </c>
      <c r="G6" s="14">
        <v>0</v>
      </c>
      <c r="H6" s="13">
        <v>22178555</v>
      </c>
      <c r="I6" s="14">
        <v>19925122</v>
      </c>
      <c r="J6" s="14">
        <v>2024950</v>
      </c>
      <c r="K6" s="14">
        <v>228483</v>
      </c>
    </row>
    <row r="7" spans="1:11" s="15" customFormat="1" ht="18" hidden="1" customHeight="1" x14ac:dyDescent="0.15">
      <c r="A7" s="11" t="s">
        <v>34</v>
      </c>
      <c r="B7" s="12">
        <v>80804378</v>
      </c>
      <c r="C7" s="14">
        <v>59013937</v>
      </c>
      <c r="D7" s="14">
        <v>31889923</v>
      </c>
      <c r="E7" s="14">
        <v>25436284</v>
      </c>
      <c r="F7" s="14">
        <v>1687730</v>
      </c>
      <c r="G7" s="14">
        <v>0</v>
      </c>
      <c r="H7" s="14">
        <v>21790441</v>
      </c>
      <c r="I7" s="14">
        <v>19799025</v>
      </c>
      <c r="J7" s="14">
        <v>1948204</v>
      </c>
      <c r="K7" s="14">
        <v>43212</v>
      </c>
    </row>
    <row r="8" spans="1:11" s="2" customFormat="1" ht="18" hidden="1" customHeight="1" x14ac:dyDescent="0.15">
      <c r="A8" s="11" t="s">
        <v>35</v>
      </c>
      <c r="B8" s="12">
        <v>69851802</v>
      </c>
      <c r="C8" s="14">
        <v>52375176</v>
      </c>
      <c r="D8" s="14">
        <v>27873425</v>
      </c>
      <c r="E8" s="14">
        <v>22437899</v>
      </c>
      <c r="F8" s="14">
        <v>2063852</v>
      </c>
      <c r="G8" s="14">
        <v>0</v>
      </c>
      <c r="H8" s="14">
        <v>17476626</v>
      </c>
      <c r="I8" s="14">
        <v>16079839</v>
      </c>
      <c r="J8" s="14">
        <v>1342848</v>
      </c>
      <c r="K8" s="14">
        <v>53939</v>
      </c>
    </row>
    <row r="9" spans="1:11" s="2" customFormat="1" ht="18" hidden="1" customHeight="1" x14ac:dyDescent="0.15">
      <c r="A9" s="11" t="s">
        <v>36</v>
      </c>
      <c r="B9" s="12">
        <v>61733402</v>
      </c>
      <c r="C9" s="14">
        <v>46043641</v>
      </c>
      <c r="D9" s="14">
        <v>25852254</v>
      </c>
      <c r="E9" s="14">
        <v>18678964</v>
      </c>
      <c r="F9" s="14">
        <v>1512423</v>
      </c>
      <c r="G9" s="14">
        <v>0</v>
      </c>
      <c r="H9" s="14">
        <v>15689761</v>
      </c>
      <c r="I9" s="14">
        <v>14354048</v>
      </c>
      <c r="J9" s="14">
        <v>1281349</v>
      </c>
      <c r="K9" s="14">
        <v>54364</v>
      </c>
    </row>
    <row r="10" spans="1:11" s="2" customFormat="1" ht="18" hidden="1" customHeight="1" x14ac:dyDescent="0.15">
      <c r="A10" s="11" t="s">
        <v>37</v>
      </c>
      <c r="B10" s="12">
        <v>65223986</v>
      </c>
      <c r="C10" s="14">
        <v>50293288</v>
      </c>
      <c r="D10" s="14">
        <v>29359724</v>
      </c>
      <c r="E10" s="14">
        <v>19633616</v>
      </c>
      <c r="F10" s="14">
        <v>1299948</v>
      </c>
      <c r="G10" s="14">
        <v>0</v>
      </c>
      <c r="H10" s="14">
        <v>14930698</v>
      </c>
      <c r="I10" s="14">
        <v>13762215</v>
      </c>
      <c r="J10" s="14">
        <v>963069</v>
      </c>
      <c r="K10" s="14">
        <v>205414</v>
      </c>
    </row>
    <row r="11" spans="1:11" s="2" customFormat="1" ht="18" hidden="1" customHeight="1" x14ac:dyDescent="0.15">
      <c r="A11" s="11" t="s">
        <v>38</v>
      </c>
      <c r="B11" s="14">
        <v>59747363</v>
      </c>
      <c r="C11" s="14">
        <v>43563077</v>
      </c>
      <c r="D11" s="14">
        <v>24897504</v>
      </c>
      <c r="E11" s="14">
        <v>17323819</v>
      </c>
      <c r="F11" s="14">
        <v>1341754</v>
      </c>
      <c r="G11" s="14">
        <v>0</v>
      </c>
      <c r="H11" s="14">
        <v>16184286</v>
      </c>
      <c r="I11" s="14">
        <v>14554999</v>
      </c>
      <c r="J11" s="14">
        <v>1436402</v>
      </c>
      <c r="K11" s="14">
        <v>192885</v>
      </c>
    </row>
    <row r="12" spans="1:11" s="2" customFormat="1" ht="18" hidden="1" customHeight="1" x14ac:dyDescent="0.15">
      <c r="A12" s="11" t="s">
        <v>39</v>
      </c>
      <c r="B12" s="14">
        <v>58789516</v>
      </c>
      <c r="C12" s="14">
        <v>42217461</v>
      </c>
      <c r="D12" s="14">
        <v>24481246</v>
      </c>
      <c r="E12" s="14">
        <v>16200352</v>
      </c>
      <c r="F12" s="14">
        <v>1535863</v>
      </c>
      <c r="G12" s="14">
        <v>0</v>
      </c>
      <c r="H12" s="14">
        <v>16572055</v>
      </c>
      <c r="I12" s="14">
        <v>15288695</v>
      </c>
      <c r="J12" s="14">
        <v>1147634</v>
      </c>
      <c r="K12" s="14">
        <v>135726</v>
      </c>
    </row>
    <row r="13" spans="1:11" s="2" customFormat="1" ht="18" hidden="1" customHeight="1" x14ac:dyDescent="0.15">
      <c r="A13" s="11" t="s">
        <v>40</v>
      </c>
      <c r="B13" s="14">
        <v>57171340</v>
      </c>
      <c r="C13" s="14">
        <v>41073276</v>
      </c>
      <c r="D13" s="14">
        <v>28576799</v>
      </c>
      <c r="E13" s="14">
        <v>5355280</v>
      </c>
      <c r="F13" s="14">
        <v>7066707</v>
      </c>
      <c r="G13" s="14">
        <v>74490</v>
      </c>
      <c r="H13" s="14">
        <v>16098064</v>
      </c>
      <c r="I13" s="14">
        <v>8663718</v>
      </c>
      <c r="J13" s="14">
        <v>7389203</v>
      </c>
      <c r="K13" s="14">
        <v>45143</v>
      </c>
    </row>
    <row r="14" spans="1:11" s="2" customFormat="1" ht="18" hidden="1" customHeight="1" x14ac:dyDescent="0.15">
      <c r="A14" s="11" t="s">
        <v>41</v>
      </c>
      <c r="B14" s="14">
        <v>70542036</v>
      </c>
      <c r="C14" s="14">
        <v>53440262</v>
      </c>
      <c r="D14" s="14">
        <v>30852883</v>
      </c>
      <c r="E14" s="14">
        <v>21719216</v>
      </c>
      <c r="F14" s="14">
        <v>868163</v>
      </c>
      <c r="G14" s="14">
        <v>0</v>
      </c>
      <c r="H14" s="14">
        <v>17101774</v>
      </c>
      <c r="I14" s="14">
        <v>16203134</v>
      </c>
      <c r="J14" s="14">
        <v>892534</v>
      </c>
      <c r="K14" s="14">
        <v>6106</v>
      </c>
    </row>
    <row r="15" spans="1:11" s="2" customFormat="1" ht="18" hidden="1" customHeight="1" x14ac:dyDescent="0.15">
      <c r="A15" s="11" t="s">
        <v>42</v>
      </c>
      <c r="B15" s="14">
        <v>63167749</v>
      </c>
      <c r="C15" s="14">
        <v>46957082</v>
      </c>
      <c r="D15" s="14">
        <v>26594524</v>
      </c>
      <c r="E15" s="14">
        <v>19461097</v>
      </c>
      <c r="F15" s="14">
        <v>901461</v>
      </c>
      <c r="G15" s="14">
        <v>0</v>
      </c>
      <c r="H15" s="14">
        <v>16210667</v>
      </c>
      <c r="I15" s="14">
        <v>15391850</v>
      </c>
      <c r="J15" s="14">
        <v>816193</v>
      </c>
      <c r="K15" s="14">
        <v>2624</v>
      </c>
    </row>
    <row r="16" spans="1:11" s="2" customFormat="1" ht="18" hidden="1" customHeight="1" x14ac:dyDescent="0.15">
      <c r="A16" s="11" t="s">
        <v>43</v>
      </c>
      <c r="B16" s="14">
        <v>58164459</v>
      </c>
      <c r="C16" s="14">
        <v>42165364</v>
      </c>
      <c r="D16" s="14">
        <v>23562992</v>
      </c>
      <c r="E16" s="14">
        <v>17642973</v>
      </c>
      <c r="F16" s="14">
        <v>958029</v>
      </c>
      <c r="G16" s="14">
        <v>1370</v>
      </c>
      <c r="H16" s="14">
        <v>15999095</v>
      </c>
      <c r="I16" s="14">
        <v>15231809</v>
      </c>
      <c r="J16" s="14">
        <v>767286</v>
      </c>
      <c r="K16" s="14">
        <v>0</v>
      </c>
    </row>
    <row r="17" spans="1:14" s="2" customFormat="1" ht="18" hidden="1" customHeight="1" x14ac:dyDescent="0.15">
      <c r="A17" s="11" t="s">
        <v>45</v>
      </c>
      <c r="B17" s="14">
        <v>65356249</v>
      </c>
      <c r="C17" s="14">
        <v>49164387</v>
      </c>
      <c r="D17" s="14">
        <v>27310322</v>
      </c>
      <c r="E17" s="14">
        <v>20902657</v>
      </c>
      <c r="F17" s="14">
        <v>951408</v>
      </c>
      <c r="G17" s="14">
        <v>0</v>
      </c>
      <c r="H17" s="14">
        <v>16191862</v>
      </c>
      <c r="I17" s="14">
        <v>15325321</v>
      </c>
      <c r="J17" s="14">
        <v>866541</v>
      </c>
      <c r="K17" s="14">
        <v>0</v>
      </c>
    </row>
    <row r="18" spans="1:14" s="2" customFormat="1" ht="18" hidden="1" customHeight="1" x14ac:dyDescent="0.15">
      <c r="A18" s="11" t="s">
        <v>47</v>
      </c>
      <c r="B18" s="14">
        <v>66489018</v>
      </c>
      <c r="C18" s="14">
        <v>48625962</v>
      </c>
      <c r="D18" s="14">
        <v>27029040</v>
      </c>
      <c r="E18" s="14">
        <v>20918979</v>
      </c>
      <c r="F18" s="14">
        <v>643972</v>
      </c>
      <c r="G18" s="14">
        <v>33971</v>
      </c>
      <c r="H18" s="14">
        <v>17863056</v>
      </c>
      <c r="I18" s="14">
        <v>17086205</v>
      </c>
      <c r="J18" s="14">
        <v>776851</v>
      </c>
      <c r="K18" s="14">
        <v>0</v>
      </c>
    </row>
    <row r="19" spans="1:14" s="2" customFormat="1" ht="18" customHeight="1" x14ac:dyDescent="0.15">
      <c r="A19" s="11" t="s">
        <v>48</v>
      </c>
      <c r="B19" s="14">
        <v>105861355</v>
      </c>
      <c r="C19" s="14">
        <v>58077777</v>
      </c>
      <c r="D19" s="14">
        <v>32151600</v>
      </c>
      <c r="E19" s="14">
        <v>25345131</v>
      </c>
      <c r="F19" s="14">
        <v>580872</v>
      </c>
      <c r="G19" s="14">
        <v>174</v>
      </c>
      <c r="H19" s="14">
        <v>47783578</v>
      </c>
      <c r="I19" s="14">
        <v>45961958</v>
      </c>
      <c r="J19" s="14">
        <v>1821620</v>
      </c>
      <c r="K19" s="14">
        <v>0</v>
      </c>
    </row>
    <row r="20" spans="1:14" s="2" customFormat="1" ht="18" customHeight="1" x14ac:dyDescent="0.15">
      <c r="A20" s="11" t="s">
        <v>49</v>
      </c>
      <c r="B20" s="14">
        <v>108699077</v>
      </c>
      <c r="C20" s="14">
        <v>58399048</v>
      </c>
      <c r="D20" s="14">
        <v>31117016</v>
      </c>
      <c r="E20" s="14">
        <v>26522444</v>
      </c>
      <c r="F20" s="14">
        <v>759502</v>
      </c>
      <c r="G20" s="14">
        <v>86</v>
      </c>
      <c r="H20" s="14">
        <v>50300029</v>
      </c>
      <c r="I20" s="14">
        <v>48347258</v>
      </c>
      <c r="J20" s="14">
        <v>1952771</v>
      </c>
      <c r="K20" s="14">
        <v>0</v>
      </c>
    </row>
    <row r="21" spans="1:14" s="2" customFormat="1" ht="18" customHeight="1" x14ac:dyDescent="0.15">
      <c r="A21" s="11">
        <v>2</v>
      </c>
      <c r="B21" s="14">
        <v>87988169</v>
      </c>
      <c r="C21" s="14">
        <v>65487468</v>
      </c>
      <c r="D21" s="14">
        <v>35166356</v>
      </c>
      <c r="E21" s="14">
        <v>29581744</v>
      </c>
      <c r="F21" s="14">
        <v>739268</v>
      </c>
      <c r="G21" s="14">
        <v>100</v>
      </c>
      <c r="H21" s="14">
        <v>22500701</v>
      </c>
      <c r="I21" s="14">
        <v>21600558</v>
      </c>
      <c r="J21" s="14">
        <v>900143</v>
      </c>
      <c r="K21" s="14">
        <v>0</v>
      </c>
    </row>
    <row r="22" spans="1:14" s="2" customFormat="1" ht="18" customHeight="1" x14ac:dyDescent="0.15">
      <c r="A22" s="11">
        <v>3</v>
      </c>
      <c r="B22" s="14">
        <v>97697240</v>
      </c>
      <c r="C22" s="14">
        <v>75665124</v>
      </c>
      <c r="D22" s="14">
        <v>41299341</v>
      </c>
      <c r="E22" s="14">
        <v>33488200</v>
      </c>
      <c r="F22" s="14">
        <v>876564</v>
      </c>
      <c r="G22" s="14">
        <v>1019</v>
      </c>
      <c r="H22" s="14">
        <v>22032116</v>
      </c>
      <c r="I22" s="14">
        <v>21107711</v>
      </c>
      <c r="J22" s="14">
        <v>924405</v>
      </c>
      <c r="K22" s="14">
        <v>0</v>
      </c>
    </row>
    <row r="23" spans="1:14" s="2" customFormat="1" ht="18" customHeight="1" x14ac:dyDescent="0.15">
      <c r="A23" s="11">
        <v>4</v>
      </c>
      <c r="B23" s="14">
        <v>92132815</v>
      </c>
      <c r="C23" s="14">
        <v>68657946</v>
      </c>
      <c r="D23" s="14">
        <v>37408095</v>
      </c>
      <c r="E23" s="14">
        <v>30403946</v>
      </c>
      <c r="F23" s="14">
        <v>845905</v>
      </c>
      <c r="G23" s="14">
        <v>0</v>
      </c>
      <c r="H23" s="14">
        <v>23474869</v>
      </c>
      <c r="I23" s="14">
        <v>22460234</v>
      </c>
      <c r="J23" s="14">
        <v>1014635</v>
      </c>
      <c r="K23" s="14">
        <v>0</v>
      </c>
    </row>
    <row r="24" spans="1:14" s="19" customFormat="1" ht="12" customHeight="1" x14ac:dyDescent="0.15">
      <c r="A24" s="16"/>
      <c r="B24" s="17"/>
      <c r="C24" s="17"/>
      <c r="D24" s="17"/>
      <c r="E24" s="17"/>
      <c r="F24" s="17"/>
      <c r="G24" s="17"/>
      <c r="H24" s="17"/>
      <c r="I24" s="17"/>
      <c r="J24" s="17"/>
      <c r="K24" s="18"/>
      <c r="M24" s="2"/>
      <c r="N24" s="2"/>
    </row>
    <row r="25" spans="1:14" s="19" customFormat="1" ht="18" customHeight="1" x14ac:dyDescent="0.15">
      <c r="A25" s="20">
        <v>5</v>
      </c>
      <c r="B25" s="21">
        <f>SUM(B27:B45)</f>
        <v>90147890</v>
      </c>
      <c r="C25" s="22">
        <f>SUM(C27:C45)</f>
        <v>64855145</v>
      </c>
      <c r="D25" s="22">
        <f t="shared" ref="D25:K25" si="0">SUM(D27:D45)</f>
        <v>35150016</v>
      </c>
      <c r="E25" s="22">
        <f t="shared" si="0"/>
        <v>28739347</v>
      </c>
      <c r="F25" s="22">
        <f t="shared" si="0"/>
        <v>964387</v>
      </c>
      <c r="G25" s="22">
        <f t="shared" si="0"/>
        <v>1395</v>
      </c>
      <c r="H25" s="22">
        <f t="shared" si="0"/>
        <v>25292745</v>
      </c>
      <c r="I25" s="22">
        <f t="shared" si="0"/>
        <v>24341922</v>
      </c>
      <c r="J25" s="22">
        <f t="shared" si="0"/>
        <v>950823</v>
      </c>
      <c r="K25" s="22">
        <f t="shared" si="0"/>
        <v>0</v>
      </c>
      <c r="M25" s="2"/>
      <c r="N25" s="2"/>
    </row>
    <row r="26" spans="1:14" s="2" customFormat="1" ht="7.5" customHeight="1" x14ac:dyDescent="0.15">
      <c r="A26" s="23"/>
      <c r="B26" s="12"/>
      <c r="C26" s="14"/>
      <c r="D26" s="14"/>
      <c r="E26" s="14"/>
      <c r="F26" s="14"/>
      <c r="G26" s="14"/>
      <c r="H26" s="14"/>
      <c r="I26" s="14"/>
      <c r="J26" s="14"/>
      <c r="K26" s="14"/>
    </row>
    <row r="27" spans="1:14" s="2" customFormat="1" ht="18" customHeight="1" x14ac:dyDescent="0.15">
      <c r="A27" s="24" t="s">
        <v>8</v>
      </c>
      <c r="B27" s="12">
        <f>SUM(C27,H27)</f>
        <v>15400726</v>
      </c>
      <c r="C27" s="14">
        <f>SUM(D27:G27)</f>
        <v>10659539</v>
      </c>
      <c r="D27" s="14">
        <f>2358269+246570+3371915</f>
        <v>5976754</v>
      </c>
      <c r="E27" s="14">
        <f>2538572+264351+1879862</f>
        <v>4682785</v>
      </c>
      <c r="F27" s="14">
        <v>0</v>
      </c>
      <c r="G27" s="14">
        <v>0</v>
      </c>
      <c r="H27" s="14">
        <f>SUM(I27:K27)</f>
        <v>4741187</v>
      </c>
      <c r="I27" s="14">
        <f>156395+2442701+1252330+2376+887385</f>
        <v>4741187</v>
      </c>
      <c r="J27" s="14">
        <v>0</v>
      </c>
      <c r="K27" s="25">
        <v>0</v>
      </c>
    </row>
    <row r="28" spans="1:14" s="2" customFormat="1" ht="18" customHeight="1" x14ac:dyDescent="0.15">
      <c r="A28" s="24" t="s">
        <v>9</v>
      </c>
      <c r="B28" s="12">
        <f t="shared" ref="B28:B45" si="1">SUM(C28,H28)</f>
        <v>828026</v>
      </c>
      <c r="C28" s="14">
        <f t="shared" ref="C28:C45" si="2">SUM(D28:G28)</f>
        <v>828026</v>
      </c>
      <c r="D28" s="14">
        <f>348234</f>
        <v>348234</v>
      </c>
      <c r="E28" s="14">
        <f>478397</f>
        <v>478397</v>
      </c>
      <c r="F28" s="14">
        <v>0</v>
      </c>
      <c r="G28" s="14">
        <f>1395</f>
        <v>1395</v>
      </c>
      <c r="H28" s="14">
        <f t="shared" ref="H28:H45" si="3">SUM(I28:K28)</f>
        <v>0</v>
      </c>
      <c r="I28" s="14">
        <v>0</v>
      </c>
      <c r="J28" s="14">
        <v>0</v>
      </c>
      <c r="K28" s="25">
        <v>0</v>
      </c>
    </row>
    <row r="29" spans="1:14" s="2" customFormat="1" ht="18" customHeight="1" x14ac:dyDescent="0.15">
      <c r="A29" s="24" t="s">
        <v>10</v>
      </c>
      <c r="B29" s="12">
        <f t="shared" si="1"/>
        <v>10051945</v>
      </c>
      <c r="C29" s="14">
        <f t="shared" si="2"/>
        <v>8219352</v>
      </c>
      <c r="D29" s="14">
        <f>656099+2625406+1082561</f>
        <v>4364066</v>
      </c>
      <c r="E29" s="14">
        <f>593671+2811883+449732</f>
        <v>3855286</v>
      </c>
      <c r="F29" s="14">
        <v>0</v>
      </c>
      <c r="G29" s="14">
        <v>0</v>
      </c>
      <c r="H29" s="14">
        <f t="shared" si="3"/>
        <v>1832593</v>
      </c>
      <c r="I29" s="14">
        <v>1832593</v>
      </c>
      <c r="J29" s="14">
        <v>0</v>
      </c>
      <c r="K29" s="25">
        <v>0</v>
      </c>
    </row>
    <row r="30" spans="1:14" s="2" customFormat="1" ht="18" customHeight="1" x14ac:dyDescent="0.15">
      <c r="A30" s="24" t="s">
        <v>11</v>
      </c>
      <c r="B30" s="12">
        <f t="shared" si="1"/>
        <v>334155</v>
      </c>
      <c r="C30" s="14">
        <f t="shared" si="2"/>
        <v>334155</v>
      </c>
      <c r="D30" s="14">
        <f>143646</f>
        <v>143646</v>
      </c>
      <c r="E30" s="14">
        <f>179589</f>
        <v>179589</v>
      </c>
      <c r="F30" s="14">
        <f>10920</f>
        <v>10920</v>
      </c>
      <c r="G30" s="14">
        <v>0</v>
      </c>
      <c r="H30" s="14">
        <f t="shared" si="3"/>
        <v>0</v>
      </c>
      <c r="I30" s="14">
        <v>0</v>
      </c>
      <c r="J30" s="14">
        <v>0</v>
      </c>
      <c r="K30" s="25">
        <v>0</v>
      </c>
    </row>
    <row r="31" spans="1:14" s="2" customFormat="1" ht="18" customHeight="1" x14ac:dyDescent="0.15">
      <c r="A31" s="24" t="s">
        <v>12</v>
      </c>
      <c r="B31" s="12">
        <f t="shared" si="1"/>
        <v>4515368</v>
      </c>
      <c r="C31" s="14">
        <f t="shared" si="2"/>
        <v>3061830</v>
      </c>
      <c r="D31" s="14">
        <v>1356613</v>
      </c>
      <c r="E31" s="14">
        <v>1431969</v>
      </c>
      <c r="F31" s="14">
        <v>273248</v>
      </c>
      <c r="G31" s="14">
        <v>0</v>
      </c>
      <c r="H31" s="14">
        <f t="shared" si="3"/>
        <v>1453538</v>
      </c>
      <c r="I31" s="14">
        <v>1172569</v>
      </c>
      <c r="J31" s="14">
        <v>280969</v>
      </c>
      <c r="K31" s="25">
        <v>0</v>
      </c>
    </row>
    <row r="32" spans="1:14" s="2" customFormat="1" ht="18" customHeight="1" x14ac:dyDescent="0.15">
      <c r="A32" s="24" t="s">
        <v>13</v>
      </c>
      <c r="B32" s="12">
        <f t="shared" si="1"/>
        <v>24187182</v>
      </c>
      <c r="C32" s="14">
        <f t="shared" si="2"/>
        <v>18741620</v>
      </c>
      <c r="D32" s="14">
        <f>10039156+218042</f>
        <v>10257198</v>
      </c>
      <c r="E32" s="14">
        <f>8360157+124265</f>
        <v>8484422</v>
      </c>
      <c r="F32" s="14">
        <v>0</v>
      </c>
      <c r="G32" s="14">
        <v>0</v>
      </c>
      <c r="H32" s="14">
        <f t="shared" si="3"/>
        <v>5445562</v>
      </c>
      <c r="I32" s="14">
        <f>4106275+1175441</f>
        <v>5281716</v>
      </c>
      <c r="J32" s="14">
        <v>163846</v>
      </c>
      <c r="K32" s="25">
        <v>0</v>
      </c>
    </row>
    <row r="33" spans="1:11" s="2" customFormat="1" ht="18" customHeight="1" x14ac:dyDescent="0.15">
      <c r="A33" s="24" t="s">
        <v>14</v>
      </c>
      <c r="B33" s="12">
        <f t="shared" si="1"/>
        <v>30064993</v>
      </c>
      <c r="C33" s="14">
        <f t="shared" si="2"/>
        <v>18532223</v>
      </c>
      <c r="D33" s="14">
        <f>9832909+464030</f>
        <v>10296939</v>
      </c>
      <c r="E33" s="14">
        <f>7970828+264456</f>
        <v>8235284</v>
      </c>
      <c r="F33" s="14">
        <v>0</v>
      </c>
      <c r="G33" s="14">
        <v>0</v>
      </c>
      <c r="H33" s="14">
        <f t="shared" si="3"/>
        <v>11532770</v>
      </c>
      <c r="I33" s="14">
        <f>10610167+499244</f>
        <v>11109411</v>
      </c>
      <c r="J33" s="14">
        <v>423359</v>
      </c>
      <c r="K33" s="25">
        <v>0</v>
      </c>
    </row>
    <row r="34" spans="1:11" s="2" customFormat="1" ht="18" customHeight="1" x14ac:dyDescent="0.15">
      <c r="A34" s="24" t="s">
        <v>15</v>
      </c>
      <c r="B34" s="12">
        <f t="shared" si="1"/>
        <v>0</v>
      </c>
      <c r="C34" s="14">
        <f t="shared" si="2"/>
        <v>0</v>
      </c>
      <c r="D34" s="14">
        <v>0</v>
      </c>
      <c r="E34" s="14">
        <v>0</v>
      </c>
      <c r="F34" s="14">
        <v>0</v>
      </c>
      <c r="G34" s="14">
        <v>0</v>
      </c>
      <c r="H34" s="14">
        <f t="shared" si="3"/>
        <v>0</v>
      </c>
      <c r="I34" s="14">
        <v>0</v>
      </c>
      <c r="J34" s="14">
        <v>0</v>
      </c>
      <c r="K34" s="25">
        <v>0</v>
      </c>
    </row>
    <row r="35" spans="1:11" s="2" customFormat="1" ht="18" customHeight="1" x14ac:dyDescent="0.15">
      <c r="A35" s="24" t="s">
        <v>16</v>
      </c>
      <c r="B35" s="12">
        <f t="shared" si="1"/>
        <v>4263318</v>
      </c>
      <c r="C35" s="14">
        <f t="shared" si="2"/>
        <v>3976223</v>
      </c>
      <c r="D35" s="14">
        <v>2160997</v>
      </c>
      <c r="E35" s="14">
        <v>1135007</v>
      </c>
      <c r="F35" s="14">
        <v>680219</v>
      </c>
      <c r="G35" s="14">
        <v>0</v>
      </c>
      <c r="H35" s="14">
        <f t="shared" si="3"/>
        <v>287095</v>
      </c>
      <c r="I35" s="14">
        <v>204446</v>
      </c>
      <c r="J35" s="14">
        <v>82649</v>
      </c>
      <c r="K35" s="25">
        <v>0</v>
      </c>
    </row>
    <row r="36" spans="1:11" s="2" customFormat="1" ht="18" customHeight="1" x14ac:dyDescent="0.15">
      <c r="A36" s="24" t="s">
        <v>17</v>
      </c>
      <c r="B36" s="12">
        <f t="shared" si="1"/>
        <v>0</v>
      </c>
      <c r="C36" s="14">
        <f t="shared" si="2"/>
        <v>0</v>
      </c>
      <c r="D36" s="14">
        <v>0</v>
      </c>
      <c r="E36" s="14">
        <v>0</v>
      </c>
      <c r="F36" s="14">
        <v>0</v>
      </c>
      <c r="G36" s="14">
        <v>0</v>
      </c>
      <c r="H36" s="14">
        <f t="shared" si="3"/>
        <v>0</v>
      </c>
      <c r="I36" s="14">
        <v>0</v>
      </c>
      <c r="J36" s="14">
        <v>0</v>
      </c>
      <c r="K36" s="25">
        <v>0</v>
      </c>
    </row>
    <row r="37" spans="1:11" s="2" customFormat="1" ht="18" customHeight="1" x14ac:dyDescent="0.15">
      <c r="A37" s="24" t="s">
        <v>18</v>
      </c>
      <c r="B37" s="12">
        <f t="shared" si="1"/>
        <v>498088</v>
      </c>
      <c r="C37" s="14">
        <f t="shared" si="2"/>
        <v>498088</v>
      </c>
      <c r="D37" s="14">
        <v>241480</v>
      </c>
      <c r="E37" s="14">
        <v>256608</v>
      </c>
      <c r="F37" s="14">
        <v>0</v>
      </c>
      <c r="G37" s="14">
        <v>0</v>
      </c>
      <c r="H37" s="14">
        <f t="shared" si="3"/>
        <v>0</v>
      </c>
      <c r="I37" s="14">
        <v>0</v>
      </c>
      <c r="J37" s="14">
        <v>0</v>
      </c>
      <c r="K37" s="25">
        <v>0</v>
      </c>
    </row>
    <row r="38" spans="1:11" s="2" customFormat="1" ht="18" customHeight="1" x14ac:dyDescent="0.15">
      <c r="A38" s="24" t="s">
        <v>33</v>
      </c>
      <c r="B38" s="12">
        <f t="shared" si="1"/>
        <v>0</v>
      </c>
      <c r="C38" s="14">
        <f t="shared" si="2"/>
        <v>0</v>
      </c>
      <c r="D38" s="14">
        <v>0</v>
      </c>
      <c r="E38" s="14">
        <v>0</v>
      </c>
      <c r="F38" s="14">
        <v>0</v>
      </c>
      <c r="G38" s="14">
        <v>0</v>
      </c>
      <c r="H38" s="14">
        <f t="shared" si="3"/>
        <v>0</v>
      </c>
      <c r="I38" s="14">
        <v>0</v>
      </c>
      <c r="J38" s="14">
        <v>0</v>
      </c>
      <c r="K38" s="25">
        <v>0</v>
      </c>
    </row>
    <row r="39" spans="1:11" s="2" customFormat="1" ht="18" customHeight="1" x14ac:dyDescent="0.15">
      <c r="A39" s="24" t="s">
        <v>19</v>
      </c>
      <c r="B39" s="12">
        <f t="shared" si="1"/>
        <v>4089</v>
      </c>
      <c r="C39" s="14">
        <f t="shared" si="2"/>
        <v>4089</v>
      </c>
      <c r="D39" s="14">
        <v>4089</v>
      </c>
      <c r="E39" s="14">
        <v>0</v>
      </c>
      <c r="F39" s="14">
        <v>0</v>
      </c>
      <c r="G39" s="14">
        <v>0</v>
      </c>
      <c r="H39" s="14">
        <f t="shared" si="3"/>
        <v>0</v>
      </c>
      <c r="I39" s="14">
        <v>0</v>
      </c>
      <c r="J39" s="14">
        <v>0</v>
      </c>
      <c r="K39" s="25">
        <v>0</v>
      </c>
    </row>
    <row r="40" spans="1:11" s="2" customFormat="1" ht="18" customHeight="1" x14ac:dyDescent="0.15">
      <c r="A40" s="24" t="s">
        <v>20</v>
      </c>
      <c r="B40" s="12">
        <f t="shared" si="1"/>
        <v>0</v>
      </c>
      <c r="C40" s="14">
        <f t="shared" si="2"/>
        <v>0</v>
      </c>
      <c r="D40" s="14">
        <v>0</v>
      </c>
      <c r="E40" s="14">
        <v>0</v>
      </c>
      <c r="F40" s="14">
        <v>0</v>
      </c>
      <c r="G40" s="14">
        <v>0</v>
      </c>
      <c r="H40" s="14">
        <f t="shared" si="3"/>
        <v>0</v>
      </c>
      <c r="I40" s="14">
        <v>0</v>
      </c>
      <c r="J40" s="14">
        <v>0</v>
      </c>
      <c r="K40" s="25">
        <v>0</v>
      </c>
    </row>
    <row r="41" spans="1:11" s="2" customFormat="1" ht="18" customHeight="1" x14ac:dyDescent="0.15">
      <c r="A41" s="24" t="s">
        <v>32</v>
      </c>
      <c r="B41" s="12">
        <f t="shared" si="1"/>
        <v>0</v>
      </c>
      <c r="C41" s="14">
        <f t="shared" si="2"/>
        <v>0</v>
      </c>
      <c r="D41" s="14">
        <v>0</v>
      </c>
      <c r="E41" s="14">
        <v>0</v>
      </c>
      <c r="F41" s="14">
        <v>0</v>
      </c>
      <c r="G41" s="14">
        <v>0</v>
      </c>
      <c r="H41" s="14">
        <f t="shared" si="3"/>
        <v>0</v>
      </c>
      <c r="I41" s="14">
        <v>0</v>
      </c>
      <c r="J41" s="14">
        <v>0</v>
      </c>
      <c r="K41" s="25">
        <v>0</v>
      </c>
    </row>
    <row r="42" spans="1:11" s="2" customFormat="1" ht="18" customHeight="1" x14ac:dyDescent="0.15">
      <c r="A42" s="24" t="s">
        <v>21</v>
      </c>
      <c r="B42" s="12">
        <f t="shared" si="1"/>
        <v>0</v>
      </c>
      <c r="C42" s="14">
        <f t="shared" si="2"/>
        <v>0</v>
      </c>
      <c r="D42" s="14">
        <v>0</v>
      </c>
      <c r="E42" s="14">
        <v>0</v>
      </c>
      <c r="F42" s="14">
        <v>0</v>
      </c>
      <c r="G42" s="14">
        <v>0</v>
      </c>
      <c r="H42" s="14">
        <f t="shared" si="3"/>
        <v>0</v>
      </c>
      <c r="I42" s="14">
        <v>0</v>
      </c>
      <c r="J42" s="14">
        <v>0</v>
      </c>
      <c r="K42" s="25">
        <v>0</v>
      </c>
    </row>
    <row r="43" spans="1:11" s="2" customFormat="1" ht="18" customHeight="1" x14ac:dyDescent="0.15">
      <c r="A43" s="24" t="s">
        <v>31</v>
      </c>
      <c r="B43" s="12">
        <f t="shared" si="1"/>
        <v>0</v>
      </c>
      <c r="C43" s="14">
        <f t="shared" si="2"/>
        <v>0</v>
      </c>
      <c r="D43" s="14">
        <v>0</v>
      </c>
      <c r="E43" s="14">
        <v>0</v>
      </c>
      <c r="F43" s="14">
        <v>0</v>
      </c>
      <c r="G43" s="14">
        <v>0</v>
      </c>
      <c r="H43" s="14">
        <f t="shared" si="3"/>
        <v>0</v>
      </c>
      <c r="I43" s="14">
        <v>0</v>
      </c>
      <c r="J43" s="14">
        <v>0</v>
      </c>
      <c r="K43" s="25">
        <v>0</v>
      </c>
    </row>
    <row r="44" spans="1:11" s="2" customFormat="1" ht="18" customHeight="1" x14ac:dyDescent="0.15">
      <c r="A44" s="24" t="s">
        <v>22</v>
      </c>
      <c r="B44" s="12">
        <f t="shared" si="1"/>
        <v>0</v>
      </c>
      <c r="C44" s="14">
        <f t="shared" si="2"/>
        <v>0</v>
      </c>
      <c r="D44" s="14">
        <v>0</v>
      </c>
      <c r="E44" s="14">
        <v>0</v>
      </c>
      <c r="F44" s="14">
        <v>0</v>
      </c>
      <c r="G44" s="14">
        <v>0</v>
      </c>
      <c r="H44" s="14">
        <f t="shared" si="3"/>
        <v>0</v>
      </c>
      <c r="I44" s="14">
        <v>0</v>
      </c>
      <c r="J44" s="14">
        <v>0</v>
      </c>
      <c r="K44" s="25">
        <v>0</v>
      </c>
    </row>
    <row r="45" spans="1:11" s="2" customFormat="1" ht="18" customHeight="1" x14ac:dyDescent="0.15">
      <c r="A45" s="26" t="s">
        <v>23</v>
      </c>
      <c r="B45" s="27">
        <f t="shared" si="1"/>
        <v>0</v>
      </c>
      <c r="C45" s="28">
        <f t="shared" si="2"/>
        <v>0</v>
      </c>
      <c r="D45" s="28">
        <v>0</v>
      </c>
      <c r="E45" s="28">
        <v>0</v>
      </c>
      <c r="F45" s="28">
        <v>0</v>
      </c>
      <c r="G45" s="28">
        <v>0</v>
      </c>
      <c r="H45" s="28">
        <f t="shared" si="3"/>
        <v>0</v>
      </c>
      <c r="I45" s="28">
        <v>0</v>
      </c>
      <c r="J45" s="28">
        <v>0</v>
      </c>
      <c r="K45" s="28">
        <v>0</v>
      </c>
    </row>
    <row r="46" spans="1:11" s="2" customFormat="1" ht="12" customHeight="1" x14ac:dyDescent="0.15">
      <c r="A46" s="29" t="s">
        <v>29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</row>
    <row r="47" spans="1:11" s="2" customFormat="1" ht="12" customHeight="1" x14ac:dyDescent="0.15">
      <c r="A47" s="43" t="s">
        <v>57</v>
      </c>
      <c r="B47" s="44"/>
      <c r="C47" s="44"/>
      <c r="D47" s="44"/>
      <c r="E47" s="44"/>
      <c r="F47" s="44"/>
      <c r="G47" s="44"/>
      <c r="H47" s="31"/>
      <c r="I47" s="31"/>
      <c r="J47" s="31"/>
      <c r="K47" s="31"/>
    </row>
    <row r="48" spans="1:11" x14ac:dyDescent="0.15">
      <c r="A48" s="44"/>
      <c r="B48" s="44"/>
      <c r="C48" s="44"/>
      <c r="D48" s="44"/>
      <c r="E48" s="44"/>
      <c r="F48" s="44"/>
      <c r="G48" s="44"/>
    </row>
  </sheetData>
  <mergeCells count="6">
    <mergeCell ref="A1:K1"/>
    <mergeCell ref="A4:A5"/>
    <mergeCell ref="B4:B5"/>
    <mergeCell ref="C4:G4"/>
    <mergeCell ref="H4:K4"/>
    <mergeCell ref="A47:G48"/>
  </mergeCells>
  <phoneticPr fontId="6"/>
  <dataValidations count="1">
    <dataValidation imeMode="off" allowBlank="1" showInputMessage="1" showErrorMessage="1" sqref="B25:K25 B27:G45 H27:J44 H45:K45" xr:uid="{00000000-0002-0000-0100-000000000000}"/>
  </dataValidations>
  <pageMargins left="0.45" right="0.19685039370078741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115A</vt:lpstr>
      <vt:lpstr>115B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2022-05-30T10:50:50Z</cp:lastPrinted>
  <dcterms:created xsi:type="dcterms:W3CDTF">2008-03-13T09:30:42Z</dcterms:created>
  <dcterms:modified xsi:type="dcterms:W3CDTF">2026-03-13T00:18:30Z</dcterms:modified>
</cp:coreProperties>
</file>