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E7857A16-1187-4C5B-95BB-901EB7B35DD3}"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<sst xmlns="http://schemas.openxmlformats.org/spreadsheetml/2006/main" count="19975" uniqueCount="11217">
  <si>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</si>
  <si>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</si>
  <si>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</si>
  <si>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</si>
  <si>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</si>
  <si>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</si>
  <si>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</si>
  <si>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</si>
  <si>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</si>
  <si>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</si>
  <si>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</si>
  <si>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</si>
  <si>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</si>
  <si>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</si>
  <si>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</si>
  <si>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</si>
  <si>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</si>
  <si>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</si>
  <si>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</si>
  <si>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</si>
  <si>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</si>
  <si>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</si>
  <si>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</si>
  <si>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</si>
  <si>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</si>
  <si>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</si>
  <si>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</si>
  <si>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</si>
  <si>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</si>
  <si>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</si>
  <si>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</si>
  <si>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</si>
  <si>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</si>
  <si>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</si>
  <si>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</si>
  <si>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</si>
  <si>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</si>
  <si>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</si>
  <si>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</si>
  <si>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</si>
  <si>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</si>
  <si>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</si>
  <si>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</si>
  <si>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</si>
  <si>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</si>
  <si>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</si>
  <si>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</si>
  <si>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</si>
  <si>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</si>
  <si>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</si>
  <si>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</si>
  <si>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</si>
  <si>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</si>
  <si>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</si>
  <si>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</si>
  <si>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</si>
  <si>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</si>
  <si>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</si>
  <si>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</si>
  <si>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</si>
  <si>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</si>
  <si>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</si>
  <si>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</si>
  <si>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</si>
  <si>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</si>
  <si>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</si>
  <si>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</si>
  <si>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</si>
  <si>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</si>
  <si>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</si>
  <si>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</si>
  <si>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</si>
  <si>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</si>
  <si>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</si>
  <si>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</si>
  <si>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</si>
  <si>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</si>
  <si>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</si>
  <si>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</si>
  <si>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</si>
  <si>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</si>
  <si>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</si>
  <si>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</si>
  <si>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</si>
  <si>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</si>
  <si>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</si>
  <si>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</si>
  <si>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</si>
  <si>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</si>
  <si>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</si>
  <si>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</si>
  <si>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</si>
  <si>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</si>
  <si>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</si>
  <si>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</si>
  <si>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</si>
  <si>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</si>
  <si>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</si>
  <si>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</si>
  <si>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</si>
  <si>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</si>
  <si>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</si>
  <si>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</si>
  <si>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</si>
  <si>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</si>
  <si>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</si>
  <si>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</si>
  <si>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</si>
  <si>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</si>
  <si>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</si>
  <si>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</si>
  <si>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</si>
  <si>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</si>
  <si>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</si>
  <si>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</si>
  <si>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</si>
  <si>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</si>
  <si>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</si>
  <si>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</si>
  <si>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</si>
  <si>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</si>
  <si>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</si>
  <si>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</si>
  <si>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</si>
  <si>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</si>
  <si>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</si>
  <si>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</si>
  <si>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</si>
  <si>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</si>
  <si>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</si>
  <si>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</si>
  <si>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</si>
  <si>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</si>
  <si>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</si>
  <si>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</si>
  <si>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</si>
  <si>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</si>
  <si>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</si>
  <si>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</si>
  <si>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</si>
  <si>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</si>
  <si>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</si>
  <si>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</si>
  <si>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</si>
  <si>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</si>
  <si>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</si>
  <si>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</si>
  <si>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</si>
  <si>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</si>
  <si>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</si>
  <si>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</si>
  <si>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</si>
  <si>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</si>
  <si>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</si>
  <si>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</si>
  <si>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</si>
  <si>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</si>
  <si>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</si>
  <si>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</si>
  <si>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</si>
  <si>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</si>
  <si>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</si>
  <si>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</si>
  <si>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</si>
  <si>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</si>
  <si>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</si>
  <si>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</si>
  <si>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</si>
  <si>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</si>
  <si>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</si>
  <si>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</si>
  <si>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</si>
  <si>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</si>
  <si>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</si>
  <si>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</si>
  <si>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</si>
  <si>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</si>
  <si>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</si>
  <si>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</si>
  <si>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</si>
  <si>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</si>
  <si>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</si>
  <si>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</si>
  <si>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</si>
  <si>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</si>
  <si>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</si>
  <si>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</si>
  <si>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</si>
  <si>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</si>
  <si>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</si>
  <si>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</si>
  <si>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</si>
  <si>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</si>
  <si>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</si>
  <si>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</si>
  <si>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</si>
  <si>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</si>
  <si>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</si>
  <si>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</si>
  <si>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</si>
  <si>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</si>
  <si>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</si>
  <si>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</si>
  <si>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</si>
  <si>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</si>
  <si>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</si>
  <si>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</si>
  <si>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</si>
  <si>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</si>
  <si>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</si>
  <si>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</si>
  <si>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</si>
  <si>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</si>
  <si>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</si>
  <si>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</si>
  <si>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</si>
  <si>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</si>
  <si>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</si>
  <si>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</si>
  <si>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</si>
  <si>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</si>
  <si>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</si>
  <si>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</si>
  <si>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</si>
  <si>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</si>
  <si>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</si>
  <si>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</si>
  <si>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</si>
  <si>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</si>
  <si>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</si>
  <si>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</si>
  <si>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</si>
  <si>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</si>
  <si>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</si>
  <si>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</si>
  <si>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</si>
  <si>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</si>
  <si>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</si>
  <si>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</si>
  <si>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</si>
  <si>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</si>
  <si>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</si>
  <si>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</si>
  <si>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</si>
  <si>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</si>
  <si>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</si>
  <si>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</si>
  <si>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</si>
  <si>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</si>
  <si>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</si>
  <si>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</si>
  <si>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</si>
  <si>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</si>
  <si>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</si>
  <si>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</si>
  <si>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</si>
  <si>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</si>
  <si>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</si>
  <si>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</si>
  <si>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</si>
  <si>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</si>
  <si>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</si>
  <si>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</si>
  <si>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</si>
  <si>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</si>
  <si>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</si>
  <si>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</si>
  <si>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</si>
  <si>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</si>
  <si>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</si>
  <si>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</si>
  <si>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</si>
  <si>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</si>
  <si>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</si>
  <si>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</si>
  <si>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</si>
  <si>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</si>
  <si>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</si>
  <si>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</si>
  <si>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</si>
  <si>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</si>
  <si>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</si>
  <si>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</si>
  <si>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</si>
  <si>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</si>
  <si>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</si>
  <si>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</si>
  <si>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</si>
  <si>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</si>
  <si>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</si>
  <si>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</si>
  <si>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</si>
  <si>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</si>
  <si>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</si>
  <si>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</si>
  <si>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</si>
  <si>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</si>
  <si>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</si>
  <si>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</si>
  <si>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</si>
  <si>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</si>
  <si>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</si>
  <si>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</si>
  <si>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</si>
  <si>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</si>
  <si>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</si>
  <si>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</si>
  <si>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</si>
  <si>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</si>
  <si>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</si>
  <si>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</si>
  <si>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</si>
  <si>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</si>
  <si>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</si>
  <si>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</si>
  <si>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</si>
  <si>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</si>
  <si>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</si>
  <si>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</si>
  <si>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</si>
  <si>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</si>
  <si>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</si>
  <si>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</si>
  <si>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</si>
  <si>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</si>
  <si>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</si>
  <si>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</si>
  <si>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</si>
  <si>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</si>
  <si>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</si>
  <si>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</si>
  <si>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</si>
  <si>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</si>
  <si>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</si>
  <si>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</si>
  <si>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</si>
  <si>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</si>
  <si>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</si>
  <si>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</si>
  <si>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</si>
  <si>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</si>
  <si>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</si>
  <si>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</si>
  <si>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</si>
  <si>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</si>
  <si>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</si>
  <si>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</si>
  <si>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</si>
  <si>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</si>
  <si>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</si>
  <si>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</si>
  <si>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</si>
  <si>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</si>
  <si>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</si>
  <si>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</si>
  <si>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</si>
  <si>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</si>
  <si>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</si>
  <si>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</si>
  <si>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</si>
  <si>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</si>
  <si>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</si>
  <si>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</si>
  <si>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</si>
  <si>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</si>
  <si>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</si>
  <si>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</si>
  <si>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</si>
  <si>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</si>
  <si>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</si>
  <si>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</si>
  <si>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</si>
  <si>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</si>
  <si>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</si>
  <si>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</si>
  <si>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</si>
  <si>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</si>
  <si>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</si>
  <si>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</si>
  <si>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</si>
  <si>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</si>
  <si>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</si>
  <si>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</si>
  <si>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</si>
  <si>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</si>
  <si>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</si>
  <si>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</si>
  <si>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</si>
  <si>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</si>
  <si>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</si>
  <si>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</si>
  <si>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</si>
  <si>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</si>
  <si>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</si>
  <si>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</si>
  <si>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</si>
  <si>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</si>
  <si>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</si>
  <si>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</si>
  <si>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</si>
  <si>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</si>
  <si>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</si>
  <si>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</si>
  <si>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</si>
  <si>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</si>
  <si>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</si>
  <si>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</si>
  <si>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</si>
  <si>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</si>
  <si>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</si>
  <si>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</si>
  <si>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</si>
  <si>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</si>
  <si>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</si>
  <si>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</si>
  <si>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</si>
  <si>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</si>
  <si>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</si>
  <si>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</si>
  <si>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</si>
  <si>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</si>
  <si>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</si>
  <si>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</si>
  <si>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</si>
  <si>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</si>
  <si>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</si>
  <si>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</si>
  <si>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</si>
  <si>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</si>
  <si>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</si>
  <si>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</si>
  <si>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</si>
  <si>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</si>
  <si>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</si>
  <si>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</si>
  <si>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</si>
  <si>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</si>
  <si>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</si>
  <si>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</si>
  <si>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</si>
  <si>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</si>
  <si>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</si>
  <si>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</si>
  <si>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</si>
  <si>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</si>
  <si>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</si>
  <si>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</si>
  <si>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</si>
  <si>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</si>
  <si>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</si>
  <si>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</si>
  <si>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</si>
  <si>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</si>
  <si>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</si>
  <si>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</si>
  <si>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</si>
  <si>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</si>
  <si>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</si>
  <si>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</si>
  <si>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</si>
  <si>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</si>
  <si>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</si>
  <si>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</si>
  <si>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</si>
  <si>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</si>
  <si>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</si>
  <si>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</si>
  <si>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</si>
  <si>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</si>
  <si>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</si>
  <si>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</si>
  <si>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</si>
  <si>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</si>
  <si>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</si>
  <si>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</si>
  <si>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</si>
  <si>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</si>
  <si>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</si>
  <si>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</si>
  <si>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</si>
  <si>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</si>
  <si>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</si>
  <si>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</si>
  <si>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</si>
  <si>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</si>
  <si>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</si>
  <si>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</si>
  <si>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</si>
  <si>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</si>
  <si>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</si>
  <si>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</si>
  <si>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</si>
  <si>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</si>
  <si>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</si>
  <si>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</si>
  <si>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</si>
  <si>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</si>
  <si>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</si>
  <si>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</si>
  <si>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</si>
  <si>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</si>
  <si>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</si>
  <si>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</si>
  <si>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</si>
  <si>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</si>
  <si>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</si>
  <si>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</si>
  <si>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</si>
  <si>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</si>
  <si>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</si>
  <si>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</si>
  <si>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</si>
  <si>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</si>
  <si>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</si>
  <si>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</si>
  <si>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</si>
  <si>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</si>
  <si>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</si>
  <si>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</si>
  <si>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</si>
  <si>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</si>
  <si>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</si>
  <si>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</si>
  <si>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</si>
  <si>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</si>
  <si>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</si>
  <si>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</si>
  <si>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</si>
  <si>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</si>
  <si>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</si>
  <si>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</si>
  <si>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</si>
  <si>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</si>
  <si>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</si>
  <si>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</si>
  <si>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</si>
  <si>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</si>
  <si>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</si>
  <si>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</si>
  <si>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</si>
  <si>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</si>
  <si>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</si>
  <si>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</si>
  <si>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</si>
  <si>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</si>
  <si>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</si>
  <si>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</si>
  <si>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</si>
  <si>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</si>
  <si>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</si>
  <si>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</si>
  <si>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</si>
  <si>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</si>
  <si>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</si>
  <si>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</si>
  <si>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</si>
  <si>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</si>
  <si>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</si>
  <si>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</si>
  <si>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</si>
  <si>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</si>
  <si>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</si>
  <si>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</si>
  <si>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</si>
  <si>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</si>
  <si>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</si>
  <si>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</si>
  <si>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</si>
  <si>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</si>
  <si>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</si>
  <si>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</si>
  <si>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</si>
  <si>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</si>
  <si>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</si>
  <si>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</si>
  <si>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</si>
  <si>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</si>
  <si>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</si>
  <si>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</si>
  <si>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</si>
  <si>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</si>
  <si>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</si>
  <si>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</si>
  <si>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</si>
  <si>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</si>
  <si>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</si>
  <si>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</si>
  <si>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</si>
  <si>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</si>
  <si>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</si>
  <si>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</si>
  <si>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</si>
  <si>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</si>
  <si>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</si>
  <si>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</si>
  <si>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</si>
  <si>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</si>
  <si>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</si>
  <si>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</si>
  <si>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</si>
  <si>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</si>
  <si>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</si>
  <si>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</si>
  <si>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</si>
  <si>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</si>
  <si>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</si>
  <si>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</si>
  <si>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</si>
  <si>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</si>
  <si>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</si>
  <si>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</si>
  <si>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</si>
  <si>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</si>
  <si>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</si>
  <si>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</si>
  <si>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</si>
  <si>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</si>
  <si>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</si>
  <si>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</si>
  <si>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</si>
  <si>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</si>
  <si>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</si>
  <si>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</si>
  <si>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</si>
  <si>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</si>
  <si>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</si>
  <si>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</si>
  <si>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</si>
  <si>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</si>
  <si>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</si>
  <si>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</si>
  <si>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</si>
  <si>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</si>
  <si>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</si>
  <si>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</si>
  <si>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</si>
  <si>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</si>
  <si>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</si>
  <si>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</si>
  <si>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</si>
  <si>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</si>
  <si>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</si>
  <si>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</si>
  <si>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</si>
  <si>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</si>
  <si>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</si>
  <si>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</si>
  <si>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</si>
  <si>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</si>
  <si>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</si>
  <si>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</si>
  <si>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</si>
  <si>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</si>
  <si>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</si>
  <si>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</si>
  <si>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</si>
  <si>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</si>
  <si>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</si>
  <si>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</si>
  <si>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</si>
  <si>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</si>
  <si>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</si>
  <si>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</si>
  <si>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</si>
  <si>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</si>
  <si>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</si>
  <si>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</si>
  <si>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</si>
  <si>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</si>
  <si>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</si>
  <si>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</si>
  <si>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</si>
  <si>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</si>
  <si>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</si>
  <si>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</si>
  <si>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</si>
  <si>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</si>
  <si>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</si>
  <si>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</si>
  <si>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</si>
  <si>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</si>
  <si>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</si>
  <si>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</si>
  <si>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</si>
  <si>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</si>
  <si>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</si>
  <si>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</si>
  <si>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</si>
  <si>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</si>
  <si>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</si>
  <si>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</si>
  <si>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</si>
  <si>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</si>
  <si>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</si>
  <si>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</si>
  <si>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</si>
  <si>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</si>
  <si>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</si>
  <si>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</si>
  <si>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</si>
  <si>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</si>
  <si>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</si>
  <si>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</si>
  <si>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</si>
  <si>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</si>
  <si>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</si>
  <si>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</si>
  <si>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</si>
  <si>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</si>
  <si>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</si>
  <si>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</si>
  <si>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</si>
  <si>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</si>
  <si>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</si>
  <si>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</si>
  <si>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</si>
  <si>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</si>
  <si>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</si>
  <si>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</si>
  <si>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</si>
  <si>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</si>
  <si>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</si>
  <si>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</si>
  <si>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</si>
  <si>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</si>
  <si>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</si>
  <si>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</si>
  <si>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</si>
  <si>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</si>
  <si>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</si>
  <si>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</si>
  <si>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</si>
  <si>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</si>
  <si>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</si>
  <si>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</si>
  <si>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</si>
  <si>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</si>
  <si>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</si>
  <si>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</si>
  <si>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</si>
  <si>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</si>
  <si>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</si>
  <si>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</si>
  <si>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</si>
  <si>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</si>
  <si>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</si>
  <si>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</si>
  <si>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</si>
  <si>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</si>
  <si>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</si>
  <si>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</si>
  <si>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</si>
  <si>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</si>
  <si>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</si>
  <si>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</si>
  <si>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</si>
  <si>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</si>
  <si>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</si>
  <si>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</si>
  <si>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</si>
  <si>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</si>
  <si>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</si>
  <si>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</si>
  <si>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</si>
  <si>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</si>
  <si>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</si>
  <si>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</si>
  <si>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</si>
  <si>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</si>
  <si>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</si>
  <si>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</si>
  <si>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</si>
  <si>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</si>
  <si>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</si>
  <si>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</si>
  <si>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</si>
  <si>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</si>
  <si>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</si>
  <si>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</si>
  <si>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</si>
  <si>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</si>
  <si>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</si>
  <si>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</si>
  <si>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</si>
  <si>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</si>
  <si>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</si>
  <si>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</si>
  <si>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</si>
  <si>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</si>
  <si>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</si>
  <si>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</si>
  <si>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</si>
  <si>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</si>
  <si>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</si>
  <si>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</si>
  <si>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</si>
  <si>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</si>
  <si>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</si>
  <si>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</si>
  <si>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</si>
  <si>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</si>
  <si>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</si>
  <si>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</si>
  <si>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</si>
  <si>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</si>
  <si>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</si>
  <si>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</si>
  <si>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</si>
  <si>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</si>
  <si>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</si>
  <si>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</si>
  <si>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</si>
  <si>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</si>
  <si>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</si>
  <si>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</si>
  <si>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</si>
  <si>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</si>
  <si>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</si>
  <si>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</si>
  <si>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</si>
  <si>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</si>
  <si>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</si>
  <si>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</si>
  <si>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</si>
  <si>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</si>
  <si>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</si>
  <si>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</si>
  <si>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</si>
  <si>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</si>
  <si>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</si>
  <si>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</si>
  <si>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</si>
  <si>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</si>
  <si>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</si>
  <si>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</si>
  <si>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</si>
  <si>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</si>
  <si>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</si>
  <si>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</si>
  <si>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</si>
  <si>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</si>
  <si>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</si>
  <si>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</si>
  <si>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</si>
  <si>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</si>
  <si>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</si>
  <si>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</si>
  <si>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</si>
  <si>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</si>
  <si>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</si>
  <si>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</si>
  <si>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</si>
  <si>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</si>
  <si>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</si>
  <si>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</si>
  <si>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</si>
  <si>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</si>
  <si>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</si>
  <si>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</si>
  <si>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</si>
  <si>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</si>
  <si>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</si>
  <si>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</si>
  <si>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</si>
  <si>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</si>
  <si>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</si>
  <si>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</si>
  <si>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</si>
  <si>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</si>
  <si>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</si>
  <si>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</si>
  <si>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</si>
  <si>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</si>
  <si>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</si>
  <si>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</si>
  <si>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</si>
  <si>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</si>
  <si>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</si>
  <si>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</si>
  <si>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</si>
  <si>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</si>
  <si>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</si>
  <si>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</si>
  <si>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</si>
  <si>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</si>
  <si>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</si>
  <si>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</si>
  <si>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</si>
  <si>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</si>
  <si>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</si>
  <si>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</si>
  <si>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</si>
  <si>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</si>
  <si>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</si>
  <si>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</si>
  <si>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</si>
  <si>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</si>
  <si>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</si>
  <si>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</si>
  <si>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</si>
  <si>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</si>
  <si>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</si>
  <si>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</si>
  <si>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</si>
  <si>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</si>
  <si>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</si>
  <si>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</si>
  <si>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</si>
  <si>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</si>
  <si>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</si>
  <si>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</si>
  <si>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</si>
  <si>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</si>
  <si>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</si>
  <si>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</si>
  <si>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</si>
  <si>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</si>
  <si>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</si>
  <si>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</si>
  <si>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</si>
  <si>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</si>
  <si>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</si>
  <si>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</si>
  <si>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</si>
  <si>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</si>
  <si>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</si>
  <si>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</si>
  <si>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</si>
  <si>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</si>
  <si>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</si>
  <si>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</si>
  <si>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</si>
  <si>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</si>
  <si>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</si>
  <si>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</si>
  <si>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</si>
  <si>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</si>
  <si>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</si>
  <si>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</si>
  <si>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</si>
  <si>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</si>
  <si>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</si>
  <si>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</si>
  <si>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</si>
  <si>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</si>
  <si>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</si>
  <si>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</si>
  <si>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</si>
  <si>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</si>
  <si>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</si>
  <si>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</si>
  <si>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</si>
  <si>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</si>
  <si>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</si>
  <si>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</si>
  <si>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</si>
  <si>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</si>
  <si>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</si>
  <si>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</si>
  <si>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</si>
  <si>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</si>
  <si>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</si>
  <si>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</si>
  <si>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</si>
  <si>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</si>
  <si>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</si>
  <si>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</si>
  <si>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</si>
  <si>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</si>
  <si>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</si>
  <si>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</si>
  <si>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</si>
  <si>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</si>
  <si>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</si>
  <si>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</si>
  <si>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</si>
  <si>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</si>
  <si>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</si>
  <si>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</si>
  <si>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</si>
  <si>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</si>
  <si>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</si>
  <si>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</si>
  <si>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</si>
  <si>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</si>
  <si>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</si>
  <si>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</si>
  <si>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</si>
  <si>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</si>
  <si>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</si>
  <si>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</si>
  <si>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</si>
  <si>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</si>
  <si>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</si>
  <si>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</si>
  <si>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</si>
  <si>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</si>
  <si>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</si>
  <si>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</si>
  <si>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</si>
  <si>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</si>
  <si>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</si>
  <si>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</si>
  <si>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</si>
  <si>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</si>
  <si>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</si>
  <si>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</si>
  <si>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</si>
  <si>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</si>
  <si>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</si>
  <si>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</si>
  <si>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</si>
  <si>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</si>
  <si>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</si>
  <si>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</si>
  <si>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</si>
  <si>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</si>
  <si>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</si>
  <si>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</si>
  <si>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</si>
  <si>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</si>
  <si>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</si>
  <si>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</si>
  <si>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</si>
  <si>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</si>
  <si>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</si>
  <si>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</si>
  <si>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</si>
  <si>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</si>
  <si>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</si>
  <si>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</si>
  <si>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</si>
  <si>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</si>
  <si>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</si>
  <si>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</si>
  <si>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</si>
  <si>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</si>
  <si>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</si>
  <si>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</si>
  <si>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</si>
  <si>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</si>
  <si>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</si>
  <si>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</si>
  <si>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</si>
  <si>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</si>
  <si>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</si>
  <si>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</si>
  <si>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</si>
  <si>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</si>
  <si>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</si>
  <si>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</si>
  <si>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</si>
  <si>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</si>
  <si>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</si>
  <si>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</si>
  <si>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</si>
  <si>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</si>
  <si>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</si>
  <si>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</si>
  <si>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</si>
  <si>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</si>
  <si>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</si>
  <si>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</si>
  <si>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</si>
  <si>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</si>
  <si>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</si>
  <si>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</si>
  <si>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</si>
  <si>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</si>
  <si>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</si>
  <si>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</si>
  <si>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</si>
  <si>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</si>
  <si>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</si>
  <si>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</si>
  <si>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</si>
  <si>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</si>
  <si>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</si>
  <si>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</si>
  <si>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</si>
  <si>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</si>
  <si>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</si>
  <si>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</si>
  <si>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</si>
  <si>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</si>
  <si>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</si>
  <si>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</si>
  <si>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</si>
  <si>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</si>
  <si>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</si>
  <si>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</si>
  <si>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</si>
  <si>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</si>
  <si>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</si>
  <si>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</si>
  <si>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</si>
  <si>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</si>
  <si>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</si>
  <si>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</si>
  <si>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</si>
  <si>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</si>
  <si>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</si>
  <si>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</si>
  <si>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</si>
  <si>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</si>
  <si>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</si>
  <si>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</si>
  <si>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</si>
  <si>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</si>
  <si>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</si>
  <si>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</si>
  <si>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</si>
  <si>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</si>
  <si>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</si>
  <si>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</si>
  <si>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</si>
  <si>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</si>
  <si>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</si>
  <si>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</si>
  <si>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</si>
  <si>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</si>
  <si>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</si>
  <si>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</si>
  <si>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</si>
  <si>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</si>
  <si>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</si>
  <si>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</si>
  <si>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</si>
  <si>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</si>
  <si>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</si>
  <si>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</si>
  <si>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</si>
  <si>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</si>
  <si>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</si>
  <si>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</si>
  <si>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</si>
  <si>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</si>
  <si>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</si>
  <si>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</si>
  <si>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</si>
  <si>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</si>
  <si>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</si>
  <si>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</si>
  <si>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</si>
  <si>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</si>
  <si>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</si>
  <si>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</si>
  <si>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</si>
  <si>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</si>
  <si>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</si>
  <si>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</si>
  <si>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</si>
  <si>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</si>
  <si>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</si>
  <si>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</si>
  <si>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</si>
  <si>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</si>
  <si>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</si>
  <si>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</si>
  <si>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</si>
  <si>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</si>
  <si>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</si>
  <si>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</si>
  <si>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</si>
  <si>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</si>
  <si>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</si>
  <si>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</si>
  <si>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</si>
  <si>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</si>
  <si>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</si>
  <si>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</si>
  <si>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</si>
  <si>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</si>
  <si>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</si>
  <si>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</si>
  <si>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</si>
  <si>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</si>
  <si>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</si>
  <si>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</si>
  <si>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</si>
  <si>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</si>
  <si>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</si>
  <si>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</si>
  <si>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</si>
  <si>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</si>
  <si>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</si>
  <si>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</si>
  <si>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</si>
  <si>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</si>
  <si>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</si>
  <si>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</si>
  <si>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</si>
  <si>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</si>
  <si>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</si>
  <si>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</si>
  <si>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</si>
  <si>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</si>
  <si>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</si>
  <si>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</si>
  <si>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</si>
  <si>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</si>
  <si>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</si>
  <si>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</si>
  <si>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</si>
  <si>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</si>
  <si>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</si>
  <si>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</si>
  <si>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</si>
  <si>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</si>
  <si>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</si>
  <si>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</si>
  <si>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</si>
  <si>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</si>
  <si>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</si>
  <si>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</si>
  <si>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</si>
  <si>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</si>
  <si>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</si>
  <si>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</si>
  <si>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</si>
  <si>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</si>
  <si>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</si>
  <si>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</si>
  <si>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</si>
  <si>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</si>
  <si>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</si>
  <si>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</si>
  <si>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</si>
  <si>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</si>
  <si>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</si>
  <si>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</si>
  <si>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</si>
  <si>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</si>
  <si>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</si>
  <si>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</si>
  <si>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</si>
  <si>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</si>
  <si>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</si>
  <si>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</si>
  <si>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</si>
  <si>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</si>
  <si>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</si>
  <si>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</si>
  <si>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</si>
  <si>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</si>
  <si>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</si>
  <si>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</si>
  <si>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</si>
  <si>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</si>
  <si>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</si>
  <si>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</si>
  <si>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</si>
  <si>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</si>
  <si>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</si>
  <si>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</si>
  <si>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</si>
  <si>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</si>
  <si>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</si>
  <si>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</si>
  <si>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</si>
  <si>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</si>
  <si>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</si>
  <si>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</si>
  <si>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</si>
  <si>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</si>
  <si>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</si>
  <si>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</si>
  <si>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</si>
  <si>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</si>
  <si>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</si>
  <si>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</si>
  <si>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</si>
  <si>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</si>
  <si>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</si>
  <si>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</si>
  <si>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</si>
  <si>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</si>
  <si>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</si>
  <si>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</si>
  <si>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</si>
  <si>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</si>
  <si>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</si>
  <si>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</si>
  <si>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</si>
  <si>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</si>
  <si>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</si>
  <si>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</si>
  <si>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</si>
  <si>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</si>
  <si>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</si>
  <si>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</si>
  <si>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</si>
  <si>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</si>
  <si>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</si>
  <si>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</si>
  <si>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</si>
  <si>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</si>
  <si>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</si>
  <si>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</si>
  <si>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</si>
  <si>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</si>
  <si>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</si>
  <si>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</si>
  <si>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</si>
  <si>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</si>
  <si>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</si>
  <si>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</si>
  <si>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</si>
  <si>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</si>
  <si>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</si>
  <si>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</si>
  <si>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</si>
  <si>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</si>
  <si>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</si>
  <si>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</si>
  <si>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</si>
  <si>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</si>
  <si>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</si>
  <si>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</si>
  <si>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</si>
  <si>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</si>
  <si>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</si>
  <si>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</si>
  <si>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</si>
  <si>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</si>
  <si>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</si>
  <si>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</si>
  <si>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</si>
  <si>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</si>
  <si>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</si>
  <si>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</si>
  <si>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</si>
  <si>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</si>
  <si>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</si>
  <si>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</si>
  <si>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</si>
  <si>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</si>
  <si>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</si>
  <si>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</si>
  <si>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</si>
  <si>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</si>
  <si>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</si>
  <si>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</si>
  <si>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</si>
  <si>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</si>
  <si>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</si>
  <si>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</si>
  <si>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</si>
  <si>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</si>
  <si>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</si>
  <si>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</si>
  <si>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</si>
  <si>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</si>
  <si>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</si>
  <si>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</si>
  <si>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</si>
  <si>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</si>
  <si>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</si>
  <si>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</si>
  <si>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</si>
  <si>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</si>
  <si>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</si>
  <si>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</si>
  <si>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</si>
  <si>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</si>
  <si>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</si>
  <si>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</si>
  <si>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</si>
  <si>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</si>
  <si>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</si>
  <si>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</si>
  <si>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</si>
  <si>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</si>
  <si>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</si>
  <si>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</si>
  <si>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</si>
  <si>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</si>
  <si>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</si>
  <si>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</si>
  <si>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</si>
  <si>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</si>
  <si>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</si>
  <si>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</si>
  <si>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</si>
  <si>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</si>
  <si>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</si>
  <si>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</si>
  <si>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</si>
  <si>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</si>
  <si>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</si>
  <si>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</si>
  <si>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</si>
  <si>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</si>
  <si>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</si>
  <si>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</si>
  <si>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</si>
  <si>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</si>
  <si>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</si>
  <si>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</si>
  <si>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</si>
  <si>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</si>
  <si>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</si>
  <si>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</si>
  <si>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</si>
  <si>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</si>
  <si>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</si>
  <si>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</si>
  <si>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</si>
  <si>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</si>
  <si>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</si>
  <si>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</si>
  <si>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</si>
  <si>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</si>
  <si>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</si>
  <si>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</si>
  <si>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</si>
  <si>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</si>
  <si>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</si>
  <si>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</si>
  <si>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</si>
  <si>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</si>
  <si>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</si>
  <si>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</si>
  <si>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</si>
  <si>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</si>
  <si>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</si>
  <si>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</si>
  <si>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</si>
  <si>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</si>
  <si>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</si>
  <si>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</si>
  <si>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</si>
  <si>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</si>
  <si>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</si>
  <si>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</si>
  <si>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</si>
  <si>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</si>
  <si>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</si>
  <si>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</si>
  <si>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</si>
  <si>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</si>
  <si>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</si>
  <si>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</si>
  <si>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</si>
  <si>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</si>
  <si>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</si>
  <si>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</si>
  <si>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</si>
  <si>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</si>
  <si>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</si>
  <si>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</si>
  <si>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</si>
  <si>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</si>
  <si>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</si>
  <si>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</si>
  <si>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</si>
  <si>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</si>
  <si>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</si>
  <si>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</si>
  <si>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</si>
  <si>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</si>
  <si>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</si>
  <si>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</si>
  <si>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</si>
  <si>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</si>
  <si>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</si>
  <si>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</si>
  <si>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</si>
  <si>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</si>
  <si>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</si>
  <si>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</si>
  <si>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</si>
  <si>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</si>
  <si>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</si>
  <si>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</si>
  <si>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</si>
  <si>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</si>
  <si>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</si>
  <si>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</si>
  <si>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</si>
  <si>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</si>
  <si>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</si>
  <si>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</si>
  <si>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</si>
  <si>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</si>
  <si>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</si>
  <si>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</si>
  <si>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</si>
  <si>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</si>
  <si>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</si>
  <si>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</si>
  <si>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</si>
  <si>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</si>
  <si>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</si>
  <si>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</si>
  <si>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</si>
  <si>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</si>
  <si>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</si>
  <si>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</si>
  <si>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</si>
  <si>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</si>
  <si>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</si>
  <si>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</si>
  <si>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</si>
  <si>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</si>
  <si>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</si>
  <si>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</si>
  <si>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</si>
  <si>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</si>
  <si>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</si>
  <si>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</si>
  <si>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</si>
  <si>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</si>
  <si>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</si>
  <si>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</si>
  <si>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</si>
  <si>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</si>
  <si>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</si>
  <si>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</si>
  <si>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</si>
  <si>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</si>
  <si>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</si>
  <si>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</si>
  <si>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</si>
  <si>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</si>
  <si>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</si>
  <si>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</si>
  <si>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</si>
  <si>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</si>
  <si>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</si>
  <si>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</si>
  <si>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</si>
  <si>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</si>
  <si>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</si>
  <si>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</si>
  <si>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</si>
  <si>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</si>
  <si>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</si>
  <si>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</si>
  <si>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</si>
  <si>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</si>
  <si>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</si>
  <si>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</si>
  <si>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</si>
  <si>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</si>
  <si>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</si>
  <si>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</si>
  <si>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</si>
  <si>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</si>
  <si>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</si>
  <si>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</si>
  <si>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</si>
  <si>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</si>
  <si>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</si>
  <si>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</si>
  <si>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</si>
  <si>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</si>
  <si>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</si>
  <si>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</si>
  <si>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</si>
  <si>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</si>
  <si>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</si>
  <si>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</si>
  <si>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</si>
  <si>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</si>
  <si>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</si>
  <si>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</si>
  <si>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</si>
  <si>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</si>
  <si>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</si>
  <si>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</si>
  <si>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</si>
  <si>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</si>
  <si>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</si>
  <si>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</si>
  <si>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</si>
  <si>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</si>
  <si>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</si>
  <si>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</si>
  <si>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</si>
  <si>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</si>
  <si>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</si>
  <si>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</si>
  <si>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</si>
  <si>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</si>
  <si>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</si>
  <si>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</si>
  <si>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</si>
  <si>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</si>
  <si>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</si>
  <si>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</si>
  <si>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</si>
  <si>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</si>
  <si>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</si>
  <si>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</si>
  <si>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</si>
  <si>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</si>
  <si>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</si>
  <si>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</si>
  <si>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</si>
  <si>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</si>
  <si>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</si>
  <si>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</si>
  <si>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</si>
  <si>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</si>
  <si>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</si>
  <si>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</si>
  <si>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</si>
  <si>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</si>
  <si>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</si>
  <si>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</si>
  <si>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</si>
  <si>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</si>
  <si>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</si>
  <si>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</si>
  <si>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</si>
  <si>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</si>
  <si>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</si>
  <si>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</si>
  <si>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</si>
  <si>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</si>
  <si>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</si>
  <si>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</si>
  <si>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</si>
  <si>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</si>
  <si>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</si>
  <si>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</si>
  <si>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</si>
  <si>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</si>
  <si>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</si>
  <si>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</si>
  <si>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</si>
  <si>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</si>
  <si>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</si>
  <si>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</si>
  <si>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</si>
  <si>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</si>
  <si>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</si>
  <si>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</si>
  <si>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</si>
  <si>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</si>
  <si>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</si>
  <si>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</si>
  <si>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</si>
  <si>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</si>
  <si>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</si>
  <si>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</si>
  <si>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</si>
  <si>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</si>
  <si>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</si>
  <si>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</si>
  <si>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</si>
  <si>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</si>
  <si>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</si>
  <si>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</si>
  <si>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</si>
  <si>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</si>
  <si>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</si>
  <si>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</si>
  <si>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</si>
  <si>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</si>
  <si>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</si>
  <si>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</si>
  <si>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</si>
  <si>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</si>
  <si>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</si>
  <si>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</si>
  <si>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</si>
  <si>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</si>
  <si>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</si>
  <si>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</si>
  <si>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</si>
  <si>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</si>
  <si>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</si>
  <si>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</si>
  <si>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</si>
  <si>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</si>
  <si>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</si>
  <si>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</si>
  <si>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</si>
  <si>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</si>
  <si>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</si>
  <si>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</si>
  <si>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</si>
  <si>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</si>
  <si>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</si>
  <si>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</si>
  <si>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</si>
  <si>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</si>
  <si>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</si>
  <si>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</si>
  <si>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</si>
  <si>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</si>
  <si>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</si>
  <si>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</si>
  <si>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</si>
  <si>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</si>
  <si>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</si>
  <si>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</si>
  <si>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</si>
  <si>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</si>
  <si>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</si>
  <si>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</si>
  <si>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</si>
  <si>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</si>
  <si>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</si>
  <si>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</si>
  <si>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</si>
  <si>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</si>
  <si>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</si>
  <si>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</si>
  <si>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</si>
  <si>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</si>
  <si>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</si>
  <si>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</si>
  <si>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</si>
  <si>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</si>
  <si>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</si>
  <si>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</si>
  <si>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</si>
  <si>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</si>
  <si>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</si>
  <si>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</si>
  <si>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</si>
  <si>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</si>
  <si>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</si>
  <si>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</si>
  <si>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</si>
  <si>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</si>
  <si>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</si>
  <si>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</si>
  <si>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</si>
  <si>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</si>
  <si>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</si>
  <si>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</si>
  <si>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</si>
  <si>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</si>
  <si>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</si>
  <si>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</si>
  <si>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</si>
  <si>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</si>
  <si>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</si>
  <si>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</si>
  <si>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</si>
  <si>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</si>
  <si>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</si>
  <si>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</si>
  <si>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</si>
  <si>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</si>
  <si>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</si>
  <si>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</si>
  <si>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</si>
  <si>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</si>
  <si>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</si>
  <si>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</si>
  <si>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</si>
  <si>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</si>
  <si>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</si>
  <si>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</si>
  <si>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</si>
  <si>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</si>
  <si>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</si>
  <si>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</si>
  <si>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</si>
  <si>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</si>
  <si>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</si>
  <si>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</si>
  <si>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</si>
  <si>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</si>
  <si>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</si>
  <si>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</si>
  <si>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</si>
  <si>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</si>
  <si>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</si>
  <si>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</si>
  <si>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</si>
  <si>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</si>
  <si>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</si>
  <si>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</si>
  <si>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</si>
  <si>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</si>
  <si>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</si>
  <si>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</si>
  <si>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</si>
  <si>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</si>
  <si>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</si>
  <si>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</si>
  <si>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</si>
  <si>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</si>
  <si>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</si>
  <si>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</si>
  <si>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</si>
  <si>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</si>
  <si>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</si>
  <si>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</si>
  <si>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</si>
  <si>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</si>
  <si>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</si>
  <si>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</si>
  <si>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</si>
  <si>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</si>
  <si>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</si>
  <si>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</si>
  <si>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</si>
  <si>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</si>
  <si>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</si>
  <si>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</si>
  <si>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</si>
  <si>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</si>
  <si>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</si>
  <si>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</si>
  <si>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</si>
  <si>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</si>
  <si>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</si>
  <si>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</si>
  <si>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</si>
  <si>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</si>
  <si>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</si>
  <si>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</si>
  <si>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</si>
  <si>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</si>
  <si>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</si>
  <si>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</si>
  <si>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</si>
  <si>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</si>
  <si>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</si>
  <si>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</si>
  <si>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</si>
  <si>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</si>
  <si>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</si>
  <si>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</si>
  <si>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</si>
  <si>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</si>
  <si>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</si>
  <si>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</si>
  <si>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</si>
  <si>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</si>
  <si>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</si>
  <si>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</si>
  <si>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</si>
  <si>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</si>
  <si>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</si>
  <si>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</si>
  <si>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</si>
  <si>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</si>
  <si>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</si>
  <si>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</si>
  <si>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</si>
  <si>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</si>
  <si>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</si>
  <si>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</si>
  <si>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</si>
  <si>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</si>
  <si>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</si>
  <si>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</si>
  <si>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</si>
  <si>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</si>
  <si>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</si>
  <si>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</si>
  <si>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</si>
  <si>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</si>
  <si>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</si>
  <si>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</si>
  <si>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</si>
  <si>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</si>
  <si>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</si>
  <si>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</si>
  <si>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</si>
  <si>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</si>
  <si>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</si>
  <si>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</si>
  <si>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</si>
  <si>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</si>
  <si>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</si>
  <si>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</si>
  <si>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</si>
  <si>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</si>
  <si>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</si>
  <si>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</si>
  <si>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</si>
  <si>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</si>
  <si>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</si>
  <si>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</si>
  <si>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</si>
  <si>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</si>
  <si>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</si>
  <si>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</si>
  <si>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</si>
  <si>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</si>
  <si>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</si>
  <si>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</si>
  <si>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</si>
  <si>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</si>
  <si>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</si>
  <si>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</si>
  <si>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</si>
  <si>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</si>
  <si>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</si>
  <si>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</si>
  <si>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</si>
  <si>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</si>
  <si>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</si>
  <si>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</si>
  <si>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</si>
  <si>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</si>
  <si>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</si>
  <si>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</si>
  <si>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</si>
  <si>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</si>
  <si>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</si>
  <si>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</si>
  <si>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</si>
  <si>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</si>
  <si>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</si>
  <si>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</si>
  <si>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</si>
  <si>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</si>
  <si>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</si>
  <si>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</si>
  <si>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</si>
  <si>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</si>
  <si>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</si>
  <si>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</si>
  <si>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</si>
  <si>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</si>
  <si>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</si>
  <si>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</si>
  <si>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</si>
  <si>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</si>
  <si>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</si>
  <si>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</si>
  <si>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</si>
  <si>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</si>
  <si>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</si>
  <si>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</si>
  <si>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</si>
  <si>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</si>
  <si>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</si>
  <si>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</si>
  <si>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</si>
  <si>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</si>
  <si>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</si>
  <si>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</si>
  <si>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</si>
  <si>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</si>
  <si>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</si>
  <si>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</si>
  <si>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</si>
  <si>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</si>
  <si>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</si>
  <si>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</si>
  <si>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</si>
  <si>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</si>
  <si>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</si>
  <si>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</si>
  <si>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</si>
  <si>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</si>
  <si>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</si>
  <si>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</si>
  <si>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</si>
  <si>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</si>
  <si>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</si>
  <si>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</si>
  <si>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</si>
  <si>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</si>
  <si>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</si>
  <si>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</si>
  <si>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</si>
  <si>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</si>
  <si>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</si>
  <si>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</si>
  <si>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</si>
  <si>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</si>
  <si>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</si>
  <si>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</si>
  <si>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</si>
  <si>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</si>
  <si>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</si>
  <si>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</si>
  <si>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</si>
  <si>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</si>
  <si>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</si>
  <si>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</si>
  <si>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</si>
  <si>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</si>
  <si>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</si>
  <si>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</si>
  <si>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</si>
  <si>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</si>
  <si>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</si>
  <si>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</si>
  <si>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</si>
  <si>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</si>
  <si>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</si>
  <si>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</si>
  <si>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</si>
  <si>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</si>
  <si>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</si>
  <si>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</si>
  <si>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</si>
  <si>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</si>
  <si>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</si>
  <si>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</si>
  <si>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</si>
  <si>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</si>
  <si>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</si>
  <si>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</si>
  <si>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</si>
  <si>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</si>
  <si>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</si>
  <si>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</si>
  <si>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</si>
  <si>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</si>
  <si>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</si>
  <si>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</si>
  <si>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</si>
  <si>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</si>
  <si>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</si>
  <si>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</si>
  <si>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</si>
  <si>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</si>
  <si>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</si>
  <si>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</si>
  <si>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</si>
  <si>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</si>
  <si>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</si>
  <si>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</si>
  <si>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</si>
  <si>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</si>
  <si>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</si>
  <si>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</si>
  <si>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</si>
  <si>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</si>
  <si>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</si>
  <si>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</si>
  <si>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</si>
  <si>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</si>
  <si>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</si>
  <si>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</si>
  <si>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</si>
  <si>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</si>
  <si>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</si>
  <si>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</si>
  <si>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</si>
  <si>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</si>
  <si>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</si>
  <si>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</si>
  <si>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</si>
  <si>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</si>
  <si>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</si>
  <si>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</si>
  <si>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</si>
  <si>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</si>
  <si>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</si>
  <si>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</si>
  <si>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</si>
  <si>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</si>
  <si>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</si>
  <si>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</si>
  <si>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</si>
  <si>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</si>
  <si>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</si>
  <si>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</si>
  <si>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</si>
  <si>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</si>
  <si>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</si>
  <si>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</si>
  <si>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</si>
  <si>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</si>
  <si>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</si>
  <si>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</si>
  <si>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</si>
  <si>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</si>
  <si>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</si>
  <si>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</si>
  <si>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</si>
  <si>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</si>
  <si>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</si>
  <si>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</si>
  <si>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</si>
  <si>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</si>
  <si>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</si>
  <si>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</si>
  <si>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</si>
  <si>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</si>
  <si>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</si>
  <si>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</si>
  <si>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</si>
  <si>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</si>
  <si>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</si>
  <si>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</si>
  <si>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</si>
  <si>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</si>
  <si>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</si>
  <si>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</si>
  <si>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</si>
  <si>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</si>
  <si>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</si>
  <si>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</si>
  <si>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</si>
  <si>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</si>
  <si>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</si>
  <si>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</si>
  <si>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</si>
  <si>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</si>
  <si>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</si>
  <si>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</si>
  <si>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</si>
  <si>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</si>
  <si>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</si>
  <si>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</si>
  <si>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</si>
  <si>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</si>
  <si>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</si>
  <si>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</si>
  <si>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</si>
  <si>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</si>
  <si>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</si>
  <si>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</si>
  <si>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</si>
  <si>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</si>
  <si>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</si>
  <si>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</si>
  <si>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</si>
  <si>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</si>
  <si>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</si>
  <si>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</si>
  <si>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</si>
  <si>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</si>
  <si>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</si>
  <si>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</si>
  <si>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</si>
  <si>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</si>
  <si>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</si>
  <si>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</si>
  <si>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</si>
  <si>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</si>
  <si>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</si>
  <si>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</si>
  <si>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</si>
  <si>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</si>
  <si>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</si>
  <si>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</si>
  <si>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</si>
  <si>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</si>
  <si>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</si>
  <si>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</si>
  <si>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</si>
  <si>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</si>
  <si>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</si>
  <si>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</si>
  <si>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</si>
  <si>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</si>
  <si>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</si>
  <si>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</si>
  <si>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</si>
  <si>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</si>
  <si>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</si>
  <si>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</si>
  <si>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</si>
  <si>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</si>
  <si>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</si>
  <si>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</si>
  <si>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</si>
  <si>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</si>
  <si>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</si>
  <si>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</si>
  <si>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</si>
  <si>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</si>
  <si>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</si>
  <si>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</si>
  <si>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</si>
  <si>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</si>
  <si>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</si>
  <si>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</si>
  <si>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</si>
  <si>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</si>
  <si>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</si>
  <si>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</si>
  <si>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</si>
  <si>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</si>
  <si>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</si>
  <si>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</si>
  <si>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</si>
  <si>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</si>
  <si>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</si>
  <si>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</si>
  <si>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</si>
  <si>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</si>
  <si>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</si>
  <si>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</si>
  <si>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</si>
  <si>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</si>
  <si>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</si>
  <si>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</si>
  <si>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</si>
  <si>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</si>
  <si>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</si>
  <si>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</si>
  <si>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</si>
  <si>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</si>
  <si>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</si>
  <si>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</si>
  <si>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</si>
  <si>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</si>
  <si>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</si>
  <si>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</si>
  <si>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</si>
  <si>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</si>
  <si>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</si>
  <si>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</si>
  <si>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</si>
  <si>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</si>
  <si>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</si>
  <si>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</si>
  <si>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</si>
  <si>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</si>
  <si>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</si>
  <si>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</si>
  <si>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</si>
  <si>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</si>
  <si>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</si>
  <si>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</si>
  <si>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</si>
  <si>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</si>
  <si>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</si>
  <si>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</si>
  <si>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</si>
  <si>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</si>
  <si>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</si>
  <si>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</si>
  <si>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</si>
  <si>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</si>
  <si>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</si>
  <si>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</si>
  <si>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</si>
  <si>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</si>
  <si>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</si>
  <si>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</si>
  <si>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</si>
  <si>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</si>
  <si>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</si>
  <si>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</si>
  <si>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</si>
  <si>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</si>
  <si>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</si>
  <si>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</si>
  <si>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</si>
  <si>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</si>
  <si>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</si>
  <si>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</si>
  <si>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</si>
  <si>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</si>
  <si>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</si>
  <si>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</si>
  <si>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</si>
  <si>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</si>
  <si>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</si>
  <si>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</si>
  <si>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</si>
  <si>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</si>
  <si>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</si>
  <si>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</si>
  <si>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</si>
  <si>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</si>
  <si>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</si>
  <si>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</si>
  <si>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</si>
  <si>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</si>
  <si>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</si>
  <si>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</si>
  <si>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</si>
  <si>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</si>
  <si>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</si>
  <si>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</si>
  <si>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</si>
  <si>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</si>
  <si>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</si>
  <si>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</si>
  <si>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</si>
  <si>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</si>
  <si>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</si>
  <si>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</si>
  <si>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</si>
  <si>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</si>
  <si>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</si>
  <si>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</si>
  <si>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</si>
  <si>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</si>
  <si>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</si>
  <si>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</si>
  <si>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</si>
  <si>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</si>
  <si>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</si>
  <si>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</si>
  <si>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</si>
  <si>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</si>
  <si>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</si>
  <si>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</si>
  <si>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</si>
  <si>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</si>
  <si>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</si>
  <si>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</si>
  <si>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</si>
  <si>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</si>
  <si>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</si>
  <si>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</si>
  <si>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</si>
  <si>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</si>
  <si>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</si>
  <si>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</si>
  <si>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</si>
  <si>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</si>
  <si>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</si>
  <si>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</si>
  <si>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</si>
  <si>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</si>
  <si>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</si>
  <si>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</si>
  <si>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</si>
  <si>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</si>
  <si>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</si>
  <si>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</si>
  <si>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</si>
  <si>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</si>
  <si>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</si>
  <si>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</si>
  <si>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</si>
  <si>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</si>
  <si>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</si>
  <si>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</si>
  <si>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</si>
  <si>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</si>
  <si>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</si>
  <si>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</si>
  <si>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</si>
  <si>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</si>
  <si>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</si>
  <si>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</si>
  <si>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</si>
  <si>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</si>
  <si>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</si>
  <si>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</si>
  <si>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</si>
  <si>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</si>
  <si>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</si>
  <si>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</si>
  <si>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</si>
  <si>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</si>
  <si>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</si>
  <si>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</si>
  <si>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</si>
  <si>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</si>
  <si>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</si>
  <si>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</si>
  <si>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</si>
  <si>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</si>
  <si>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</si>
  <si>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</si>
  <si>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</si>
  <si>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</si>
  <si>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</si>
  <si>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</si>
  <si>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</si>
  <si>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</si>
  <si>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</si>
  <si>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</si>
  <si>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</si>
  <si>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</si>
  <si>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</si>
  <si>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</si>
  <si>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</si>
  <si>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</si>
  <si>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</si>
  <si>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</si>
  <si>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</si>
  <si>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</si>
  <si>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</si>
  <si>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</si>
  <si>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</si>
  <si>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</si>
  <si>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</si>
  <si>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</si>
  <si>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</si>
  <si>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</si>
  <si>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</si>
  <si>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</si>
  <si>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</si>
  <si>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</si>
  <si>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</si>
  <si>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</si>
  <si>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</si>
  <si>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</si>
  <si>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</si>
  <si>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</si>
  <si>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</si>
  <si>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</si>
  <si>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</si>
  <si>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</si>
  <si>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</si>
  <si>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</si>
  <si>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</si>
  <si>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</si>
  <si>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</si>
  <si>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</si>
  <si>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</si>
  <si>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</si>
  <si>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</si>
  <si>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</si>
  <si>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</si>
  <si>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</si>
  <si>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</si>
  <si>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</si>
  <si>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</si>
  <si>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</si>
  <si>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</si>
  <si>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</si>
  <si>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</si>
  <si>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</si>
  <si>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</si>
  <si>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</si>
  <si>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</si>
  <si>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</si>
  <si>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</si>
  <si>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</si>
  <si>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</si>
  <si>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</si>
  <si>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</si>
  <si>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</si>
  <si>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</si>
  <si>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</si>
  <si>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</si>
  <si>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</si>
  <si>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</si>
  <si>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</si>
  <si>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</si>
  <si>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</si>
  <si>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</si>
  <si>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</si>
  <si>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</si>
  <si>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</si>
  <si>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</si>
  <si>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</si>
  <si>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</si>
  <si>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</si>
  <si>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</si>
  <si>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</si>
  <si>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</si>
  <si>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</si>
  <si>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</si>
  <si>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</si>
  <si>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</si>
  <si>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</si>
  <si>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</si>
  <si>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</si>
  <si>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</si>
  <si>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</si>
  <si>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</si>
  <si>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</si>
  <si>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</si>
  <si>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</si>
  <si>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</si>
  <si>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</si>
  <si>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</si>
  <si>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</si>
  <si>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</si>
  <si>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</si>
  <si>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</si>
  <si>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</si>
  <si>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</si>
  <si>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</si>
  <si>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</si>
  <si>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</si>
  <si>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</si>
  <si>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</si>
  <si>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</si>
  <si>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</si>
  <si>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</si>
  <si>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</si>
  <si>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</si>
  <si>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</si>
  <si>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</si>
  <si>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</si>
  <si>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</si>
  <si>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</si>
  <si>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</si>
  <si>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</si>
  <si>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</si>
  <si>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</si>
  <si>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</si>
  <si>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</si>
  <si>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</si>
  <si>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</si>
  <si>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</si>
  <si>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</si>
  <si>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</si>
  <si>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</si>
  <si>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</si>
  <si>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</si>
  <si>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</si>
  <si>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</si>
  <si>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</si>
  <si>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</si>
  <si>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</si>
  <si>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</si>
  <si>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</si>
  <si>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</si>
  <si>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</si>
  <si>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</si>
  <si>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</si>
  <si>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</si>
  <si>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</si>
  <si>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</si>
  <si>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</si>
  <si>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</si>
  <si>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</si>
  <si>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</si>
  <si>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</si>
  <si>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</si>
  <si>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</si>
  <si>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</si>
  <si>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</si>
  <si>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</si>
  <si>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</si>
  <si>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</si>
  <si>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</si>
  <si>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</si>
  <si>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</si>
  <si>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</si>
  <si>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</si>
  <si>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</si>
  <si>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</si>
  <si>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</si>
  <si>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</si>
  <si>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</si>
  <si>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</si>
  <si>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</si>
  <si>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</si>
  <si>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</si>
  <si>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</si>
  <si>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</si>
  <si>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</si>
  <si>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</si>
  <si>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</si>
  <si>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</si>
  <si>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</si>
  <si>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</si>
  <si>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</si>
  <si>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</si>
  <si>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</si>
  <si>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</si>
  <si>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</si>
  <si>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</si>
  <si>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</si>
  <si>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</si>
  <si>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</si>
  <si>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</si>
  <si>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</si>
  <si>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</si>
  <si>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</si>
  <si>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</si>
  <si>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</si>
  <si>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</si>
  <si>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</si>
  <si>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</si>
  <si>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</si>
  <si>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</si>
  <si>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</si>
  <si>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</si>
  <si>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</si>
  <si>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</si>
  <si>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</si>
  <si>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</si>
  <si>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</si>
  <si>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</si>
  <si>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</si>
  <si>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</si>
  <si>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</si>
  <si>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</si>
  <si>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</si>
  <si>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</si>
  <si>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</si>
  <si>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</si>
  <si>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</si>
  <si>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</si>
  <si>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</si>
  <si>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</si>
  <si>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</si>
  <si>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</si>
  <si>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</si>
  <si>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</si>
  <si>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</si>
  <si>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</si>
  <si>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</si>
  <si>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</si>
  <si>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</si>
  <si>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</si>
  <si>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</si>
  <si>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</si>
  <si>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</si>
  <si>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</si>
  <si>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</si>
  <si>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</si>
  <si>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</si>
  <si>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</si>
  <si>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</si>
  <si>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</si>
  <si>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</si>
  <si>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</si>
  <si>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</si>
  <si>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</si>
  <si>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</si>
  <si>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</si>
  <si>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</si>
  <si>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</si>
  <si>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</si>
  <si>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</si>
  <si>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</si>
  <si>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</si>
  <si>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</si>
  <si>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</si>
  <si>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</si>
  <si>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</si>
  <si>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</si>
  <si>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</si>
  <si>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</si>
  <si>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</si>
  <si>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</si>
  <si>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</si>
  <si>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</si>
  <si>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</si>
  <si>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</si>
  <si>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</si>
  <si>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</si>
  <si>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</si>
  <si>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</si>
  <si>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</si>
  <si>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</si>
  <si>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</si>
  <si>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</si>
  <si>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</si>
  <si>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</si>
  <si>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</si>
  <si>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</si>
  <si>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</si>
  <si>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</si>
  <si>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</si>
  <si>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</si>
  <si>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</si>
  <si>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</si>
  <si>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</si>
  <si>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</si>
  <si>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</si>
  <si>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</si>
  <si>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</si>
  <si>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</si>
  <si>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</si>
  <si>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</si>
  <si>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</si>
  <si>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</si>
  <si>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</si>
  <si>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</si>
  <si>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</si>
  <si>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</si>
  <si>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</si>
  <si>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</si>
  <si>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</si>
  <si>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</si>
  <si>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</si>
  <si>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</si>
  <si>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</si>
  <si>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</si>
  <si>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</si>
  <si>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</si>
  <si>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</si>
  <si>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</si>
  <si>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</si>
  <si>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</si>
  <si>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</si>
  <si>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</si>
  <si>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</si>
  <si>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</si>
  <si>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</si>
  <si>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</si>
  <si>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</si>
  <si>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</si>
  <si>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</si>
  <si>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</si>
  <si>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</si>
  <si>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</si>
  <si>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</si>
  <si>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</si>
  <si>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</si>
  <si>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</si>
  <si>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</si>
  <si>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</si>
  <si>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</si>
  <si>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</si>
  <si>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</si>
  <si>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</si>
  <si>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</si>
  <si>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</si>
  <si>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</si>
  <si>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</si>
  <si>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</si>
  <si>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</si>
  <si>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</si>
  <si>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</si>
  <si>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</si>
  <si>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</si>
  <si>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</si>
  <si>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</si>
  <si>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</si>
  <si>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</si>
  <si>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</si>
  <si>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</si>
  <si>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</si>
  <si>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</si>
  <si>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</si>
  <si>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</si>
  <si>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</si>
  <si>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</si>
  <si>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</si>
  <si>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</si>
  <si>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</si>
  <si>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</si>
  <si>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</si>
  <si>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</si>
  <si>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</si>
  <si>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</si>
  <si>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</si>
  <si>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</si>
  <si>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</si>
  <si>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</si>
  <si>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</si>
  <si>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</si>
  <si>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</si>
  <si>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</si>
  <si>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</si>
  <si>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</si>
  <si>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</si>
  <si>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</si>
  <si>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</si>
  <si>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</si>
  <si>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</si>
  <si>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</si>
  <si>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</si>
  <si>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</si>
  <si>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</si>
  <si>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</si>
  <si>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</si>
  <si>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</si>
  <si>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</si>
  <si>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</si>
  <si>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</si>
  <si>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</si>
  <si>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</si>
  <si>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</si>
  <si>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</si>
  <si>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</si>
  <si>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</si>
  <si>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</si>
  <si>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</si>
  <si>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</si>
  <si>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</si>
  <si>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</si>
  <si>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</si>
  <si>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</si>
  <si>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</si>
  <si>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</si>
  <si>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</si>
  <si>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</si>
  <si>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</si>
  <si>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</si>
  <si>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</si>
  <si>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</si>
  <si>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</si>
  <si>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</si>
  <si>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</si>
  <si>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</si>
  <si>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</si>
  <si>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</si>
  <si>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</si>
  <si>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</si>
  <si>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</si>
  <si>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</si>
  <si>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</si>
  <si>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</si>
  <si>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</si>
  <si>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</si>
  <si>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</si>
  <si>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</si>
  <si>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</si>
  <si>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</si>
  <si>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</si>
  <si>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</si>
  <si>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</si>
  <si>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</si>
  <si>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</si>
  <si>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</si>
  <si>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</si>
  <si>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</si>
  <si>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</si>
  <si>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</si>
  <si>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</si>
  <si>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</si>
  <si>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</si>
  <si>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</si>
  <si>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</si>
  <si>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</si>
  <si>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</si>
  <si>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</si>
  <si>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</si>
  <si>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</si>
  <si>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</si>
  <si>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</si>
  <si>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</si>
  <si>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</si>
  <si>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</si>
  <si>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</si>
  <si>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</si>
  <si>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</si>
  <si>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</si>
  <si>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</si>
  <si>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</si>
  <si>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</si>
  <si>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</si>
  <si>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</si>
  <si>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</si>
  <si>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</si>
  <si>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</si>
  <si>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</si>
  <si>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</si>
  <si>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</si>
  <si>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</si>
  <si>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</si>
  <si>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</si>
  <si>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</si>
  <si>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</si>
  <si>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</si>
  <si>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</si>
  <si>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</si>
  <si>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</si>
  <si>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</si>
  <si>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</si>
  <si>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</si>
  <si>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</si>
  <si>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</si>
  <si>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</si>
  <si>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</si>
  <si>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</si>
  <si>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</si>
  <si>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</si>
  <si>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</si>
  <si>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</si>
  <si>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</si>
  <si>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</si>
  <si>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</si>
  <si>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</si>
  <si>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</si>
  <si>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</si>
  <si>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</si>
  <si>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</si>
  <si>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</si>
  <si>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</si>
  <si>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</si>
  <si>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</si>
  <si>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</si>
  <si>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</si>
  <si>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</si>
  <si>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</si>
  <si>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</si>
  <si>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</si>
  <si>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</si>
  <si>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</si>
  <si>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</si>
  <si>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</si>
  <si>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</si>
  <si>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</si>
  <si>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</si>
  <si>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</si>
  <si>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</si>
  <si>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</si>
  <si>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</si>
  <si>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</si>
  <si>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</si>
  <si>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</si>
  <si>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</si>
  <si>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</si>
  <si>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</si>
  <si>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</si>
  <si>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</si>
  <si>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</si>
  <si>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</si>
  <si>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</si>
  <si>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</si>
  <si>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</si>
  <si>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</si>
  <si>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</si>
  <si>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</si>
  <si>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</si>
  <si>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</si>
  <si>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</si>
  <si>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</si>
  <si>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</si>
  <si>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</si>
  <si>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</si>
  <si>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</si>
  <si>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</si>
  <si>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</si>
  <si>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</si>
  <si>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</si>
  <si>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</si>
  <si>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</si>
  <si>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</si>
  <si>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</si>
  <si>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</si>
  <si>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</si>
  <si>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</si>
  <si>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</si>
  <si>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</si>
  <si>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</si>
  <si>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</si>
  <si>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</si>
  <si>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</si>
  <si>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</si>
  <si>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</si>
  <si>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</si>
  <si>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</si>
  <si>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</si>
  <si>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</si>
  <si>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</si>
  <si>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</si>
  <si>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</si>
  <si>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</si>
  <si>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</si>
  <si>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</si>
  <si>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</si>
  <si>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</si>
  <si>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</si>
  <si>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</si>
  <si>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</si>
  <si>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</si>
  <si>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</si>
  <si>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</si>
  <si>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</si>
  <si>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</si>
  <si>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</si>
  <si>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</si>
  <si>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</si>
  <si>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</si>
  <si>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</si>
  <si>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</si>
  <si>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</si>
  <si>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</si>
  <si>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</si>
  <si>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</si>
  <si>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</si>
  <si>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</si>
  <si>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</si>
  <si>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</si>
  <si>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</si>
  <si>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</si>
  <si>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</si>
  <si>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</si>
  <si>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</si>
  <si>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</si>
  <si>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</si>
  <si>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</si>
  <si>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</si>
  <si>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</si>
  <si>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</si>
  <si>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</si>
  <si>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</si>
  <si>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</si>
  <si>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</si>
  <si>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</si>
  <si>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</si>
  <si>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</si>
  <si>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</si>
  <si>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</si>
  <si>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</si>
  <si>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</si>
  <si>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</si>
  <si>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</si>
  <si>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</si>
  <si>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</si>
  <si>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</si>
  <si>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</si>
  <si>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</si>
  <si>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</si>
  <si>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</si>
  <si>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</si>
  <si>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</si>
  <si>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</si>
  <si>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</si>
  <si>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</si>
  <si>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</si>
  <si>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</si>
  <si>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</si>
  <si>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</si>
  <si>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</si>
  <si>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</si>
  <si>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</si>
  <si>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</si>
  <si>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</si>
  <si>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</si>
  <si>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</si>
  <si>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</si>
  <si>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</si>
  <si>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</si>
  <si>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</si>
  <si>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</si>
  <si>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</si>
  <si>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</si>
  <si>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</si>
  <si>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</si>
  <si>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</si>
  <si>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</si>
  <si>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</si>
  <si>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</si>
  <si>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</si>
  <si>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</si>
  <si>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</si>
  <si>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</si>
  <si>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</si>
  <si>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</si>
  <si>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</si>
  <si>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</si>
  <si>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</si>
  <si>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</si>
  <si>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</si>
  <si>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</si>
  <si>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</si>
  <si>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</si>
  <si>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</si>
  <si>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</si>
  <si>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</si>
  <si>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</si>
  <si>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</si>
  <si>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</si>
  <si>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</si>
  <si>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</si>
  <si>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</si>
  <si>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</si>
  <si>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</si>
  <si>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</si>
  <si>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</si>
  <si>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</si>
  <si>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</si>
  <si>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</si>
  <si>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</si>
  <si>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</si>
  <si>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</si>
  <si>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</si>
  <si>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</si>
  <si>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</si>
  <si>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</si>
  <si>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</si>
  <si>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</si>
  <si>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</si>
  <si>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</si>
  <si>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</si>
  <si>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</si>
  <si>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</si>
  <si>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</si>
  <si>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</si>
  <si>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</si>
  <si>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</si>
  <si>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</si>
  <si>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</si>
  <si>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</si>
  <si>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</si>
  <si>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</si>
  <si>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</si>
  <si>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</si>
  <si>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</si>
  <si>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</si>
  <si>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</si>
  <si>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</si>
  <si>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</si>
  <si>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</si>
  <si>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</si>
  <si>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</si>
  <si>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</si>
  <si>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</si>
  <si>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</si>
  <si>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</si>
  <si>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</si>
  <si>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</si>
  <si>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</si>
  <si>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</si>
  <si>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</si>
  <si>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</si>
  <si>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</si>
  <si>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</si>
  <si>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</si>
  <si>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</si>
  <si>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</si>
  <si>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</si>
  <si>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</si>
  <si>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</si>
  <si>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</si>
  <si>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</si>
  <si>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</si>
  <si>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</si>
  <si>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</si>
  <si>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</si>
  <si>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</si>
  <si>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</si>
  <si>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</si>
  <si>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</si>
  <si>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</si>
  <si>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</si>
  <si>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</si>
  <si>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</si>
  <si>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</si>
  <si>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</si>
  <si>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</si>
  <si>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</si>
  <si>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</si>
  <si>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</si>
  <si>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</si>
  <si>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</si>
  <si>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</si>
  <si>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</si>
  <si>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</si>
  <si>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</si>
  <si>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</si>
  <si>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</si>
  <si>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</si>
  <si>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</si>
  <si>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</si>
  <si>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</si>
  <si>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</si>
  <si>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</si>
  <si>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</si>
  <si>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</si>
  <si>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</si>
  <si>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</si>
  <si>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</si>
  <si>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</si>
  <si>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</si>
  <si>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</si>
  <si>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</si>
  <si>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</si>
  <si>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</si>
  <si>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</si>
  <si>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</si>
  <si>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</si>
  <si>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</si>
  <si>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</si>
  <si>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</si>
  <si>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</si>
  <si>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</si>
  <si>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</si>
  <si>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</si>
  <si>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</si>
  <si>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</si>
  <si>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</si>
  <si>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</si>
  <si>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</si>
  <si>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</si>
  <si>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</si>
  <si>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</si>
  <si>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</si>
  <si>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</si>
  <si>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</si>
  <si>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</si>
  <si>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</si>
  <si>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</si>
  <si>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</si>
  <si>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</si>
  <si>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</si>
  <si>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</si>
  <si>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</si>
  <si>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</si>
  <si>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</si>
  <si>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</si>
  <si>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</si>
  <si>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</si>
  <si>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</si>
  <si>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</si>
  <si>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</si>
  <si>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</si>
  <si>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</si>
  <si>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</si>
  <si>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</si>
  <si>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</si>
  <si>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</si>
  <si>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</si>
  <si>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</si>
  <si>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</si>
  <si>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</si>
  <si>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</si>
  <si>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</si>
  <si>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</si>
  <si>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</si>
  <si>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</si>
  <si>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</si>
  <si>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</si>
  <si>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</si>
  <si>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</si>
  <si>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</si>
  <si>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</si>
  <si>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</si>
  <si>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</si>
  <si>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</si>
  <si>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</si>
  <si>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</si>
  <si>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</si>
  <si>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</si>
  <si>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</si>
  <si>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</si>
  <si>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</si>
  <si>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</si>
  <si>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</si>
  <si>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</si>
  <si>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</si>
  <si>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</si>
  <si>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</si>
  <si>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</si>
  <si>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</si>
  <si>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</si>
  <si>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</si>
  <si>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</si>
  <si>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</si>
  <si>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</si>
  <si>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</si>
  <si>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</si>
  <si>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</si>
  <si>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</si>
  <si>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</si>
  <si>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</si>
  <si>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</si>
  <si>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</si>
  <si>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</si>
  <si>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</si>
  <si>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</si>
  <si>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</si>
  <si>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</si>
  <si>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</si>
  <si>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</si>
  <si>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</si>
  <si>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</si>
  <si>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</si>
  <si>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</si>
  <si>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</si>
  <si>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</si>
  <si>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</si>
  <si>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</si>
  <si>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</si>
  <si>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</si>
  <si>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</si>
  <si>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</si>
  <si>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</si>
  <si>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</si>
  <si>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</si>
  <si>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</si>
  <si>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</si>
  <si>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</si>
  <si>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</si>
  <si>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</si>
  <si>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</si>
  <si>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</si>
  <si>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</si>
  <si>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</si>
  <si>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</si>
  <si>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</si>
  <si>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</si>
  <si>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</si>
  <si>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</si>
  <si>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</si>
  <si>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</si>
  <si>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</si>
  <si>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</si>
  <si>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</si>
  <si>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</si>
  <si>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</si>
  <si>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</si>
  <si>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</si>
  <si>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</si>
  <si>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</si>
  <si>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</si>
  <si>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</si>
  <si>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</si>
  <si>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</si>
  <si>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</si>
  <si>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</si>
  <si>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</si>
  <si>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</si>
  <si>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</si>
  <si>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</si>
  <si>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</si>
  <si>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</si>
  <si>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</si>
  <si>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</si>
  <si>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</si>
  <si>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</si>
  <si>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</si>
  <si>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</si>
  <si>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</si>
  <si>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</si>
  <si>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</si>
  <si>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</si>
  <si>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</si>
  <si>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</si>
  <si>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</si>
  <si>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</si>
  <si>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</si>
  <si>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</si>
  <si>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</si>
  <si>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</si>
  <si>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</si>
  <si>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</si>
  <si>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</si>
  <si>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</si>
  <si>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</si>
  <si>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</si>
  <si>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</si>
  <si>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</si>
  <si>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</si>
  <si>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</si>
  <si>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</si>
  <si>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</si>
  <si>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</si>
  <si>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</si>
  <si>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</si>
  <si>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</si>
  <si>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</si>
  <si>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</si>
  <si>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</si>
  <si>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</si>
  <si>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</si>
  <si>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</si>
  <si>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</si>
  <si>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</si>
  <si>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</si>
  <si>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</si>
  <si>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</si>
  <si>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</si>
  <si>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</si>
  <si>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</si>
  <si>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</si>
  <si>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</si>
  <si>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</si>
  <si>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</si>
  <si>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</si>
  <si>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</si>
  <si>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</si>
  <si>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</si>
  <si>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</si>
  <si>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</si>
  <si>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</si>
  <si>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</si>
  <si>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</si>
  <si>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</si>
  <si>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</si>
  <si>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</si>
  <si>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</si>
  <si>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</si>
  <si>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</si>
  <si>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</si>
  <si>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</si>
  <si>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</si>
  <si>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</si>
  <si>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</si>
  <si>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</si>
  <si>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</si>
  <si>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</si>
  <si>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</si>
  <si>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</si>
  <si>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</si>
  <si>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</si>
  <si>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</si>
  <si>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</si>
  <si>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</si>
  <si>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</si>
  <si>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</si>
  <si>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</si>
  <si>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</si>
  <si>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</si>
  <si>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</si>
  <si>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</si>
  <si>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</si>
  <si>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</si>
  <si>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</si>
  <si>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</si>
  <si>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</si>
  <si>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</si>
  <si>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</si>
  <si>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</si>
  <si>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</si>
  <si>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</si>
  <si>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</si>
  <si>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</si>
  <si>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</si>
  <si>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</si>
  <si>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</si>
  <si>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</si>
  <si>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</si>
  <si>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</si>
  <si>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</si>
  <si>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</si>
  <si>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</si>
  <si>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</si>
  <si>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</si>
  <si>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</si>
  <si>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</si>
  <si>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</si>
  <si>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</si>
  <si>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</si>
  <si>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</si>
  <si>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</si>
  <si>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</si>
  <si>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</si>
  <si>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</si>
  <si>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</si>
  <si>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</si>
  <si>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</si>
  <si>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</si>
  <si>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</si>
  <si>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</si>
  <si>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</si>
  <si>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</si>
  <si>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</si>
  <si>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</si>
  <si>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</si>
  <si>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</si>
  <si>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</si>
  <si>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</si>
  <si>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</si>
  <si>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</si>
  <si>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</si>
  <si>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</si>
  <si>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</si>
  <si>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</si>
  <si>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</si>
  <si>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</si>
  <si>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</si>
  <si>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</si>
  <si>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</si>
  <si>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</si>
  <si>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</si>
  <si>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</si>
  <si>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</si>
  <si>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</si>
  <si>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</si>
  <si>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</si>
  <si>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</si>
  <si>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</si>
  <si>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</si>
  <si>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</si>
  <si>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</si>
  <si>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</si>
  <si>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</si>
  <si>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</si>
  <si>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</si>
  <si>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</si>
  <si>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</si>
  <si>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</si>
  <si>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</si>
  <si>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</si>
  <si>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</si>
  <si>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</si>
  <si>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</si>
  <si>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</si>
  <si>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</si>
  <si>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</si>
  <si>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</si>
  <si>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</si>
  <si>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</si>
  <si>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</si>
  <si>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</si>
  <si>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</si>
  <si>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</si>
  <si>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</si>
  <si>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</si>
  <si>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</si>
  <si>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</si>
  <si>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</si>
  <si>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</si>
  <si>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</si>
  <si>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</si>
  <si>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</si>
  <si>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</si>
  <si>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</si>
  <si>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</si>
  <si>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</si>
  <si>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</si>
  <si>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</si>
  <si>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</si>
  <si>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</si>
  <si>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</si>
  <si>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</si>
  <si>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</si>
  <si>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</si>
  <si>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</si>
  <si>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</si>
  <si>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</si>
  <si>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</si>
  <si>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</si>
  <si>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</si>
  <si>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</si>
  <si>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</si>
  <si>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</si>
  <si>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</si>
  <si>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</si>
  <si>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</si>
  <si>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</si>
  <si>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</si>
  <si>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</si>
  <si>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</si>
  <si>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</si>
  <si>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</si>
  <si>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</si>
  <si>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</si>
  <si>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</si>
  <si>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</si>
  <si>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</si>
  <si>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</si>
  <si>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</si>
  <si>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</si>
  <si>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</si>
  <si>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</si>
  <si>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</si>
  <si>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</si>
  <si>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</si>
  <si>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</si>
  <si>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</si>
  <si>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</si>
  <si>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</si>
  <si>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</si>
  <si>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</si>
  <si>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</si>
  <si>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</si>
  <si>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</si>
  <si>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</si>
  <si>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</si>
  <si>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</si>
  <si>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</si>
  <si>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</si>
  <si>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</si>
  <si>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</si>
  <si>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</si>
  <si>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</si>
  <si>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</si>
  <si>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</si>
  <si>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</si>
  <si>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</si>
  <si>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</si>
  <si>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</si>
  <si>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</si>
  <si>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</si>
  <si>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</si>
  <si>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</si>
  <si>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</si>
  <si>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</si>
  <si>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</si>
  <si>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</si>
  <si>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</si>
  <si>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</si>
  <si>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</si>
  <si>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</si>
  <si>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</si>
  <si>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</si>
  <si>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</si>
  <si>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</si>
  <si>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</si>
  <si>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</si>
  <si>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</si>
  <si>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</si>
  <si>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</si>
  <si>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</si>
  <si>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</si>
  <si>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</si>
  <si>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</si>
  <si>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</si>
  <si>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</si>
  <si>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</si>
  <si>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</si>
  <si>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</si>
  <si>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</si>
  <si>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</si>
  <si>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</si>
  <si>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</si>
  <si>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</si>
  <si>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</si>
  <si>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</si>
  <si>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</si>
  <si>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</si>
  <si>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</si>
  <si>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</si>
  <si>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</si>
  <si>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</si>
  <si>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</si>
  <si>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</si>
  <si>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</si>
  <si>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</si>
  <si>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</si>
  <si>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</si>
  <si>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</si>
  <si>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</si>
  <si>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</si>
  <si>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</si>
  <si>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</si>
  <si>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</si>
  <si>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</si>
  <si>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</si>
  <si>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</si>
  <si>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</si>
  <si>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</si>
  <si>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</si>
  <si>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</si>
  <si>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</si>
  <si>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</si>
  <si>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</si>
  <si>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</si>
  <si>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</si>
  <si>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</si>
  <si>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</si>
  <si>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</si>
  <si>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</si>
  <si>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</si>
  <si>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</si>
  <si>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</si>
  <si>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</si>
  <si>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</si>
  <si>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</si>
  <si>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</si>
  <si>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</si>
  <si>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</si>
  <si>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</si>
  <si>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</si>
  <si>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</si>
  <si>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</si>
  <si>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</si>
  <si>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</si>
  <si>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</si>
  <si>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</si>
  <si>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</si>
  <si>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</si>
  <si>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</si>
  <si>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</si>
  <si>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</si>
  <si>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</si>
  <si>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</si>
  <si>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</si>
  <si>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</si>
  <si>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</si>
  <si>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</si>
  <si>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</si>
  <si>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</si>
  <si>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</si>
  <si>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</si>
  <si>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</si>
  <si>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</si>
  <si>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</si>
  <si>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</si>
  <si>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</si>
  <si>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</si>
  <si>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</si>
  <si>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</si>
  <si>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</si>
  <si>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</si>
  <si>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</si>
  <si>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</si>
  <si>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</si>
  <si>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</si>
  <si>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</si>
  <si>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</si>
  <si>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</si>
  <si>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</si>
  <si>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</si>
  <si>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</si>
  <si>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</si>
  <si>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</si>
  <si>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</si>
  <si>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</si>
  <si>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</si>
  <si>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</si>
  <si>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</si>
  <si>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</si>
  <si>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</si>
  <si>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</si>
  <si>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</si>
  <si>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</si>
  <si>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</si>
  <si>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</si>
  <si>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</si>
  <si>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</si>
  <si>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</si>
  <si>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</si>
  <si>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</si>
  <si>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</si>
  <si>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</si>
  <si>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</si>
  <si>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</si>
  <si>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</si>
  <si>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</si>
  <si>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</si>
  <si>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</si>
  <si>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</si>
  <si>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</si>
  <si>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</si>
  <si>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</si>
  <si>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</si>
  <si>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</si>
  <si>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</si>
  <si>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</si>
  <si>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</si>
  <si>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</si>
  <si>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</si>
  <si>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</si>
  <si>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</si>
  <si>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</si>
  <si>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</si>
  <si>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</si>
  <si>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</si>
  <si>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</si>
  <si>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</si>
  <si>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</si>
  <si>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</si>
  <si>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</si>
  <si>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</si>
  <si>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</si>
  <si>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</si>
  <si>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</si>
  <si>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</si>
  <si>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</si>
  <si>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</si>
  <si>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</si>
  <si>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</si>
  <si>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</si>
  <si>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</si>
  <si>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</si>
  <si>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</si>
  <si>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</si>
  <si>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</si>
  <si>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</si>
  <si>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</si>
  <si>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</si>
  <si>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</si>
  <si>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</si>
  <si>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</si>
  <si>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</si>
  <si>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</si>
  <si>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</si>
  <si>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</si>
  <si>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</si>
  <si>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</si>
  <si>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</si>
  <si>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</si>
  <si>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</si>
  <si>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</si>
  <si>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</si>
  <si>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</si>
  <si>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</si>
  <si>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</si>
  <si>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</si>
  <si>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</si>
  <si>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</si>
  <si>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</si>
  <si>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</si>
  <si>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</si>
  <si>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</si>
  <si>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</si>
  <si>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</si>
  <si>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</si>
  <si>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</si>
  <si>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</si>
  <si>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</si>
  <si>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</si>
  <si>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</si>
  <si>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</si>
  <si>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</si>
  <si>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</si>
  <si>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</si>
  <si>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</si>
  <si>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</si>
  <si>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</si>
  <si>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</si>
  <si>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</si>
  <si>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</si>
  <si>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</si>
  <si>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</si>
  <si>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</si>
  <si>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</si>
  <si>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</si>
  <si>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</si>
  <si>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</si>
  <si>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</si>
  <si>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</si>
  <si>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</si>
  <si>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</si>
  <si>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</si>
  <si>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</si>
  <si>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</si>
  <si>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</si>
  <si>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</si>
  <si>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</si>
  <si>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</si>
  <si>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</si>
  <si>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</si>
  <si>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</si>
  <si>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</si>
  <si>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</si>
  <si>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</si>
  <si>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</si>
  <si>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</si>
  <si>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</si>
  <si>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</si>
  <si>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</si>
  <si>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</si>
  <si>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</si>
  <si>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</si>
  <si>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</si>
  <si>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</si>
  <si>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</si>
  <si>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</si>
  <si>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</si>
  <si>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</si>
  <si>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</si>
  <si>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</si>
  <si>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</si>
  <si>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</si>
  <si>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</si>
  <si>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</si>
  <si>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</si>
  <si>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</si>
  <si>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</si>
  <si>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</si>
  <si>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</si>
  <si>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</si>
  <si>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</si>
  <si>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</si>
  <si>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</si>
  <si>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</si>
  <si>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</si>
  <si>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</si>
  <si>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</si>
  <si>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</si>
  <si>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</si>
  <si>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</si>
  <si>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</si>
  <si>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</si>
  <si>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</si>
  <si>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</si>
  <si>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</si>
  <si>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</si>
  <si>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</si>
  <si>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</si>
  <si>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</si>
  <si>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</si>
  <si>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</si>
  <si>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</si>
  <si>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</si>
  <si>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</si>
  <si>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</si>
  <si>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</si>
  <si>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</si>
  <si>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</si>
  <si>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</si>
  <si>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</si>
  <si>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</si>
  <si>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</si>
  <si>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</si>
  <si>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</si>
  <si>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</si>
  <si>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</si>
  <si>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</si>
  <si>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</si>
  <si>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</si>
  <si>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</si>
  <si>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</si>
  <si>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</si>
  <si>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</si>
  <si>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</si>
  <si>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</si>
  <si>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</si>
  <si>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</si>
  <si>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</si>
  <si>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</si>
  <si>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</si>
  <si>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</si>
  <si>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</si>
  <si>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</si>
  <si>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</si>
  <si>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</si>
  <si>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</si>
  <si>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</si>
  <si>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</si>
  <si>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</si>
  <si>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</si>
  <si>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</si>
  <si>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</si>
  <si>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</si>
  <si>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</si>
  <si>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</si>
  <si>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</si>
  <si>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</si>
  <si>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</si>
  <si>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</si>
  <si>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</si>
  <si>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</si>
  <si>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</si>
  <si>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</si>
  <si>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</si>
  <si>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</si>
  <si>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</si>
  <si>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</si>
  <si>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</si>
  <si>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</si>
  <si>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</si>
  <si>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</si>
  <si>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</si>
  <si>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</si>
  <si>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</si>
  <si>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</si>
  <si>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</si>
  <si>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</si>
  <si>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</si>
  <si>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</si>
  <si>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</si>
  <si>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</si>
  <si>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</si>
  <si>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</si>
  <si>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</si>
  <si>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</si>
  <si>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</si>
  <si>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</si>
  <si>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</si>
  <si>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</si>
  <si>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</si>
  <si>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</si>
  <si>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</si>
  <si>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</si>
  <si>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</si>
  <si>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</si>
  <si>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</si>
  <si>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</si>
  <si>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</si>
  <si>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</si>
  <si>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</si>
  <si>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</si>
  <si>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</si>
  <si>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</si>
  <si>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</si>
  <si>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</si>
  <si>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</si>
  <si>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</si>
  <si>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</si>
  <si>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</si>
  <si>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</si>
  <si>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</si>
  <si>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</si>
  <si>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</si>
  <si>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</si>
  <si>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</si>
  <si>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</si>
  <si>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</si>
  <si>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</si>
  <si>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</si>
  <si>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</si>
  <si>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</si>
  <si>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</si>
  <si>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</si>
  <si>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</si>
  <si>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</si>
  <si>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</si>
  <si>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</si>
  <si>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</si>
  <si>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</si>
  <si>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</si>
  <si>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</si>
  <si>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</si>
  <si>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</si>
  <si>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</si>
  <si>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</si>
  <si>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</si>
  <si>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</si>
  <si>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</si>
  <si>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</si>
  <si>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</si>
  <si>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</si>
  <si>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</si>
  <si>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</si>
  <si>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</si>
  <si>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</si>
  <si>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</si>
  <si>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</si>
  <si>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</si>
  <si>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</si>
  <si>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</si>
  <si>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</si>
  <si>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</si>
  <si>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</si>
  <si>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</si>
  <si>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</si>
  <si>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</si>
  <si>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</si>
  <si>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</si>
  <si>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</si>
  <si>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</si>
  <si>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</si>
  <si>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</si>
  <si>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</si>
  <si>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</si>
  <si>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</si>
  <si>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</si>
  <si>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</si>
  <si>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</si>
  <si>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</si>
  <si>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</si>
  <si>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</si>
  <si>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</si>
  <si>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</si>
  <si>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</si>
  <si>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</si>
  <si>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</si>
  <si>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</si>
  <si>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</si>
  <si>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</si>
  <si>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</si>
  <si>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</si>
  <si>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</si>
  <si>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</si>
  <si>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</si>
  <si>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</si>
  <si>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</si>
  <si>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</si>
  <si>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</si>
  <si>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</si>
  <si>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</si>
  <si>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</si>
  <si>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</si>
  <si>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</si>
  <si>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</si>
  <si>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</si>
  <si>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</si>
  <si>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</si>
  <si>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</si>
  <si>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</si>
  <si>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</si>
  <si>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</si>
  <si>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</si>
  <si>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</si>
  <si>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</si>
  <si>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</si>
  <si>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</si>
  <si>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</si>
  <si>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</si>
  <si>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</si>
  <si>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</si>
  <si>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</si>
  <si>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</si>
  <si>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</si>
  <si>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</si>
  <si>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</si>
  <si>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</si>
  <si>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</si>
  <si>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</si>
  <si>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</si>
  <si>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</si>
  <si>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</si>
  <si>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</si>
  <si>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</si>
  <si>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</si>
  <si>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</si>
  <si>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</si>
  <si>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</si>
  <si>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</si>
  <si>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</si>
  <si>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</si>
  <si>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</si>
  <si>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</si>
  <si>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</si>
  <si>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</si>
  <si>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</si>
  <si>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</si>
  <si>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</si>
  <si>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</si>
  <si>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</si>
  <si>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</si>
  <si>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</si>
  <si>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</si>
  <si>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</si>
  <si>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</si>
  <si>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</si>
  <si>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</si>
  <si>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</si>
  <si>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</si>
  <si>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</si>
  <si>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</si>
  <si>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</si>
  <si>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</si>
  <si>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</si>
  <si>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</si>
  <si>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</si>
  <si>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</si>
  <si>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</si>
  <si>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</si>
  <si>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</si>
  <si>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</si>
  <si>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</si>
  <si>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</si>
  <si>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</si>
  <si>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</si>
  <si>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</si>
  <si>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</si>
  <si>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</si>
  <si>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</si>
  <si>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</si>
  <si>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</si>
  <si>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</si>
  <si>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</si>
  <si>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</si>
  <si>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</si>
  <si>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</si>
  <si>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</si>
  <si>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</si>
  <si>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</si>
  <si>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</si>
  <si>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</si>
  <si>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</si>
  <si>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</si>
  <si>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</si>
  <si>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</si>
  <si>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</si>
  <si>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</si>
  <si>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</si>
  <si>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</si>
  <si>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</si>
  <si>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</si>
  <si>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</si>
  <si>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</si>
  <si>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</si>
  <si>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</si>
  <si>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</si>
  <si>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</si>
  <si>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</si>
  <si>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</si>
  <si>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</si>
  <si>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</si>
  <si>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</si>
  <si>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</si>
  <si>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</si>
  <si>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</si>
  <si>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</si>
  <si>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</si>
  <si>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</si>
  <si>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</si>
  <si>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</si>
  <si>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</si>
  <si>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</si>
  <si>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</si>
  <si>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</si>
  <si>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</si>
  <si>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</si>
  <si>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</si>
  <si>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</si>
  <si>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</si>
  <si>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</si>
  <si>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</si>
  <si>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</si>
  <si>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</si>
  <si>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</si>
  <si>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</si>
  <si>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</si>
  <si>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</si>
  <si>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</si>
  <si>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</si>
  <si>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</si>
  <si>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</si>
  <si>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</si>
  <si>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</si>
  <si>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</si>
  <si>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</si>
  <si>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</si>
  <si>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</si>
  <si>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</si>
  <si>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</si>
  <si>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</si>
  <si>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</si>
  <si>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</si>
  <si>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</si>
  <si>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</si>
  <si>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</si>
  <si>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</si>
  <si>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</si>
  <si>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</si>
  <si>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</si>
  <si>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</si>
  <si>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</si>
  <si>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</si>
  <si>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</si>
  <si>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</si>
  <si>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</si>
  <si>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</si>
  <si>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</si>
  <si>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</si>
  <si>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</si>
  <si>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</si>
  <si>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</si>
  <si>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</si>
  <si>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</si>
  <si>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</si>
  <si>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</si>
  <si>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</si>
  <si>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</si>
  <si>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</si>
  <si>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</si>
  <si>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</si>
  <si>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</si>
  <si>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</si>
  <si>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</si>
  <si>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</si>
  <si>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</si>
  <si>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</si>
  <si>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</si>
  <si>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</si>
  <si>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</si>
  <si>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</si>
  <si>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</si>
  <si>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</si>
  <si>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</si>
  <si>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</si>
  <si>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</si>
  <si>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</si>
  <si>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</si>
  <si>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</si>
  <si>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</si>
  <si>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</si>
  <si>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</si>
  <si>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</si>
  <si>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</si>
  <si>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</si>
  <si>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</si>
  <si>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</si>
  <si>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</si>
  <si>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</si>
  <si>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</si>
  <si>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</si>
  <si>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</si>
  <si>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</si>
  <si>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</si>
  <si>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</si>
  <si>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</si>
  <si>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</si>
  <si>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</si>
  <si>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</si>
  <si>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</si>
  <si>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</si>
  <si>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</si>
  <si>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</si>
  <si>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</si>
  <si>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</si>
  <si>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</si>
  <si>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</si>
  <si>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</si>
  <si>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</si>
  <si>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</si>
  <si>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</si>
  <si>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</si>
  <si>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</si>
  <si>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</si>
  <si>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</si>
  <si>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</si>
  <si>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</si>
  <si>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</si>
  <si>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</si>
  <si>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</si>
  <si>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</si>
  <si>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</si>
  <si>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</si>
  <si>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</si>
  <si>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</si>
  <si>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</si>
  <si>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</si>
  <si>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</si>
  <si>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</si>
  <si>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</si>
  <si>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</si>
  <si>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</si>
  <si>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</si>
  <si>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</si>
  <si>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</si>
  <si>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</si>
  <si>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</si>
  <si>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</si>
  <si>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</si>
  <si>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</si>
  <si>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</si>
  <si>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</si>
  <si>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</si>
  <si>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</si>
  <si>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</si>
  <si>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</si>
  <si>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</si>
  <si>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</si>
  <si>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</si>
  <si>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</si>
  <si>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</si>
  <si>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</si>
  <si>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</si>
  <si>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</si>
  <si>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</si>
  <si>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</si>
  <si>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</si>
  <si>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</si>
  <si>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</si>
  <si>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</si>
  <si>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</si>
  <si>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</si>
  <si>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</si>
  <si>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</si>
  <si>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</si>
  <si>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</si>
  <si>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</si>
  <si>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</si>
  <si>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</si>
  <si>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</si>
  <si>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</si>
  <si>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</si>
  <si>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</si>
  <si>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</si>
  <si>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</si>
  <si>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</si>
  <si>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</si>
  <si>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</si>
  <si>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</si>
  <si>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</si>
  <si>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</si>
  <si>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</si>
  <si>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</si>
  <si>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</si>
  <si>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</si>
  <si>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</si>
  <si>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</si>
  <si>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</si>
  <si>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</si>
  <si>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</si>
  <si>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</si>
  <si>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</si>
  <si>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</si>
  <si>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</si>
  <si>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</si>
  <si>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</si>
  <si>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</si>
  <si>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</si>
  <si>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</si>
  <si>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</si>
  <si>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</si>
  <si>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</si>
  <si>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</si>
  <si>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</si>
  <si>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</si>
  <si>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</si>
  <si>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</si>
  <si>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</si>
  <si>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</si>
  <si>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</si>
  <si>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</si>
  <si>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</si>
  <si>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</si>
  <si>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</si>
  <si>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</si>
  <si>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</si>
  <si>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</si>
  <si>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</si>
  <si>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</si>
  <si>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</si>
  <si>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</si>
  <si>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</si>
  <si>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</si>
  <si>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</si>
  <si>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</si>
  <si>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</si>
  <si>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</si>
  <si>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</si>
  <si>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</si>
  <si>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</si>
  <si>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</si>
  <si>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</si>
  <si>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</si>
  <si>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</si>
  <si>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</si>
  <si>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</si>
  <si>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</si>
  <si>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</si>
  <si>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</si>
  <si>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</si>
  <si>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</si>
  <si>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</si>
  <si>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</si>
  <si>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</si>
  <si>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</si>
  <si>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</si>
  <si>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</si>
  <si>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</si>
  <si>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</si>
  <si>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</si>
  <si>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</si>
  <si>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</si>
  <si>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</si>
  <si>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</si>
  <si>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</si>
  <si>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</si>
  <si>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</si>
  <si>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</si>
  <si>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</si>
  <si>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</si>
  <si>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</si>
  <si>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</si>
  <si>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</si>
  <si>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</si>
  <si>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</si>
  <si>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</si>
  <si>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</si>
  <si>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</si>
  <si>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</si>
  <si>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</si>
  <si>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</si>
  <si>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</si>
  <si>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</si>
  <si>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</si>
  <si>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</si>
  <si>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</si>
  <si>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</si>
  <si>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</si>
  <si>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</si>
  <si>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</si>
  <si>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</si>
  <si>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</si>
  <si>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</si>
  <si>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</si>
  <si>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</si>
  <si>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</si>
  <si>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</si>
  <si>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</si>
  <si>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</si>
  <si>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</si>
  <si>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</si>
  <si>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</si>
  <si>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</si>
  <si>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</si>
  <si>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</si>
  <si>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</si>
  <si>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</si>
  <si>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</si>
  <si>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</si>
  <si>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</si>
  <si>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</si>
  <si>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</si>
  <si>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</si>
  <si>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</si>
  <si>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</si>
  <si>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</si>
  <si>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</si>
  <si>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</si>
  <si>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</si>
  <si>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</si>
  <si>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</si>
  <si>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</si>
  <si>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</si>
  <si>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</si>
  <si>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</si>
  <si>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</si>
  <si>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</si>
  <si>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</si>
  <si>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</si>
  <si>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</si>
  <si>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</si>
  <si>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</si>
  <si>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</si>
  <si>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</si>
  <si>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</si>
  <si>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</si>
  <si>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</si>
  <si>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</si>
  <si>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</si>
  <si>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</si>
  <si>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</si>
  <si>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</si>
  <si>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</si>
  <si>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</si>
  <si>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</si>
  <si>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</si>
  <si>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</si>
  <si>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</si>
  <si>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</si>
  <si>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</si>
  <si>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</si>
  <si>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</si>
  <si>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</si>
  <si>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</si>
  <si>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</si>
  <si>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</si>
  <si>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</si>
  <si>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</si>
  <si>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</si>
  <si>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</si>
  <si>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</si>
  <si>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</si>
  <si>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</si>
  <si>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</si>
  <si>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</si>
  <si>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</si>
  <si>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</si>
  <si>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</si>
  <si>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</si>
  <si>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</si>
  <si>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</si>
  <si>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</si>
  <si>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</si>
  <si>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</si>
  <si>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</si>
  <si>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</si>
  <si>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</si>
  <si>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</si>
  <si>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</si>
  <si>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</si>
  <si>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</si>
  <si>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</si>
  <si>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</si>
  <si>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</si>
  <si>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</si>
  <si>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</si>
  <si>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</si>
  <si>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</si>
  <si>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</si>
  <si>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</si>
  <si>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</si>
  <si>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</si>
  <si>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</si>
  <si>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</si>
  <si>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</si>
  <si>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</si>
  <si>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</si>
  <si>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</si>
  <si>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</si>
  <si>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</si>
  <si>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</si>
  <si>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</si>
  <si>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</si>
  <si>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</si>
  <si>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</si>
  <si>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</si>
  <si>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</si>
  <si>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</si>
  <si>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</si>
  <si>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</si>
  <si>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</si>
  <si>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</si>
  <si>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</si>
  <si>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</si>
  <si>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</si>
  <si>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</si>
  <si>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</si>
  <si>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</si>
  <si>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</si>
  <si>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</si>
  <si>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</si>
  <si>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</si>
  <si>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</si>
  <si>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</si>
  <si>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</si>
  <si>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</si>
  <si>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</si>
  <si>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</si>
  <si>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</si>
  <si>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</si>
  <si>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</si>
  <si>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</si>
  <si>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</si>
  <si>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</si>
  <si>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</si>
  <si>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</si>
  <si>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</si>
  <si>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</si>
  <si>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</si>
  <si>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</si>
  <si>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</si>
  <si>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</si>
  <si>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</si>
  <si>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</si>
  <si>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</si>
  <si>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</si>
  <si>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</si>
  <si>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</si>
  <si>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</si>
  <si>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</si>
  <si>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</si>
  <si>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</si>
  <si>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</si>
  <si>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</si>
  <si>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</si>
  <si>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</si>
  <si>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</si>
  <si>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</si>
  <si>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</si>
  <si>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</si>
  <si>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</si>
  <si>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</si>
  <si>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</si>
  <si>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</si>
  <si>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</si>
  <si>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</si>
  <si>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</si>
  <si>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</si>
  <si>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</si>
  <si>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</si>
  <si>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</si>
  <si>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</si>
  <si>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</si>
  <si>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</si>
  <si>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</si>
  <si>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</si>
  <si>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</si>
  <si>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</si>
  <si>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</si>
  <si>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</si>
  <si>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</si>
  <si>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</si>
  <si>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</si>
  <si>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</si>
  <si>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</si>
  <si>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</si>
  <si>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</si>
  <si>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</si>
  <si>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</si>
  <si>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</si>
  <si>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</si>
  <si>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</si>
  <si>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</si>
  <si>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</si>
  <si>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</si>
  <si>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</si>
  <si>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</si>
  <si>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</si>
  <si>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</si>
  <si>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</si>
  <si>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</si>
  <si>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</si>
  <si>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</si>
  <si>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</si>
  <si>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</si>
  <si>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</si>
  <si>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</si>
  <si>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</si>
  <si>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</si>
  <si>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</si>
  <si>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</si>
  <si>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</si>
  <si>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</si>
  <si>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</si>
  <si>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</si>
  <si>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</si>
  <si>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</si>
  <si>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</si>
  <si>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</si>
  <si>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</si>
  <si>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</si>
  <si>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</si>
  <si>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</si>
  <si>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</si>
  <si>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</si>
  <si>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</si>
  <si>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</si>
  <si>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</si>
  <si>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</si>
  <si>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</si>
  <si>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</si>
  <si>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</si>
  <si>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</si>
  <si>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</si>
  <si>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</si>
  <si>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</si>
  <si>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</si>
  <si>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</si>
  <si>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</si>
  <si>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</si>
  <si>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</si>
  <si>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</si>
  <si>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</si>
  <si>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</si>
  <si>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</si>
  <si>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</si>
  <si>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</si>
  <si>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</si>
  <si>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</si>
  <si>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</si>
  <si>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</si>
  <si>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</si>
  <si>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</si>
  <si>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</si>
  <si>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</si>
  <si>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</si>
  <si>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</si>
  <si>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</si>
  <si>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</si>
  <si>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</si>
  <si>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</si>
  <si>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</si>
  <si>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</si>
  <si>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</si>
  <si>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</si>
  <si>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</si>
  <si>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</si>
  <si>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</si>
  <si>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</si>
  <si>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</si>
  <si>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</si>
  <si>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</si>
  <si>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</si>
  <si>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</si>
  <si>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</si>
  <si>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</si>
  <si>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</si>
  <si>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</si>
  <si>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</si>
  <si>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</si>
  <si>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</si>
  <si>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</si>
  <si>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</si>
  <si>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</si>
  <si>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</si>
  <si>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</si>
  <si>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</si>
  <si>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</si>
  <si>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</si>
  <si>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</si>
  <si>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</si>
  <si>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</si>
  <si>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</si>
  <si>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</si>
  <si>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</si>
  <si>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</si>
  <si>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</si>
  <si>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</si>
  <si>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</si>
  <si>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</si>
  <si>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</si>
  <si>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</si>
  <si>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</si>
  <si>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</si>
  <si>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</si>
  <si>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</si>
  <si>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</si>
  <si>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</si>
  <si>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</si>
  <si>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</si>
  <si>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</si>
  <si>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</si>
  <si>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</si>
  <si>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</si>
  <si>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</si>
  <si>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</si>
  <si>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</si>
  <si>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</si>
  <si>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</si>
  <si>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</si>
  <si>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</si>
  <si>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</si>
  <si>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</si>
  <si>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</si>
  <si>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</si>
  <si>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</si>
  <si>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</si>
  <si>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</si>
  <si>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</si>
  <si>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</si>
  <si>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</si>
  <si>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</si>
  <si>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</si>
  <si>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</si>
  <si>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</si>
  <si>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</si>
  <si>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</si>
  <si>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</si>
  <si>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</si>
  <si>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</si>
  <si>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</si>
  <si>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</si>
  <si>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</si>
  <si>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</si>
  <si>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</si>
  <si>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</si>
  <si>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</si>
  <si>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</si>
  <si>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</si>
  <si>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</si>
  <si>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</si>
  <si>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</si>
  <si>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</si>
  <si>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</si>
  <si>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</si>
  <si>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</si>
  <si>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</si>
  <si>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</si>
  <si>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</si>
  <si>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</si>
  <si>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</si>
  <si>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</si>
  <si>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</si>
  <si>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</si>
  <si>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</si>
  <si>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</si>
  <si>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</si>
  <si>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</si>
  <si>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</si>
  <si>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</si>
  <si>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</si>
  <si>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</si>
  <si>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</si>
  <si>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</si>
  <si>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</si>
  <si>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</si>
  <si>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</si>
  <si>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</si>
  <si>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</si>
  <si>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</si>
  <si>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</si>
  <si>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</si>
  <si>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</si>
  <si>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</si>
  <si>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</si>
  <si>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</si>
  <si>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</si>
  <si>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</si>
  <si>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</si>
  <si>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</si>
  <si>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</si>
  <si>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</si>
  <si>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</si>
  <si>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</si>
  <si>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</si>
  <si>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</si>
  <si>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</si>
  <si>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</si>
  <si>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</si>
  <si>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</si>
  <si>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</si>
  <si>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</si>
  <si>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</si>
  <si>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</si>
  <si>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</si>
  <si>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</si>
  <si>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</si>
  <si>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</si>
  <si>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</si>
  <si>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</si>
  <si>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</si>
  <si>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</si>
  <si>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</si>
  <si>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</si>
  <si>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</si>
  <si>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</si>
  <si>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</si>
  <si>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</si>
  <si>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</si>
  <si>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</si>
  <si>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</si>
  <si>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</si>
  <si>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</si>
  <si>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</si>
  <si>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</si>
  <si>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</si>
  <si>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</si>
  <si>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</si>
  <si>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</si>
  <si>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</si>
  <si>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</si>
  <si>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</si>
  <si>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</si>
  <si>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</si>
  <si>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</si>
  <si>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</si>
  <si>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</si>
  <si>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</si>
  <si>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</si>
  <si>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</si>
  <si>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</si>
  <si>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</si>
  <si>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</si>
  <si>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</si>
  <si>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</si>
  <si>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</si>
  <si>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</si>
  <si>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</si>
  <si>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</si>
  <si>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</si>
  <si>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</si>
  <si>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</si>
  <si>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</si>
  <si>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</si>
  <si>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</si>
  <si>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</si>
  <si>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</si>
  <si>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</si>
  <si>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</si>
  <si>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</si>
  <si>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</si>
  <si>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</si>
  <si>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</si>
  <si>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</si>
  <si>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</si>
  <si>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</si>
  <si>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</si>
  <si>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</si>
  <si>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</si>
  <si>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</si>
  <si>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</si>
  <si>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</si>
  <si>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</si>
  <si>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</si>
  <si>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</si>
  <si>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</si>
  <si>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</si>
  <si>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</si>
  <si>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</si>
  <si>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</si>
  <si>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</si>
  <si>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</si>
  <si>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</si>
  <si>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</si>
  <si>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</si>
  <si>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</si>
  <si>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</si>
  <si>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</si>
  <si>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</si>
  <si>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</si>
  <si>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</si>
  <si>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</si>
  <si>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</si>
  <si>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</si>
  <si>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</si>
  <si>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</si>
  <si>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</si>
  <si>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</si>
  <si>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</si>
  <si>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</si>
  <si>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</si>
  <si>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</si>
  <si>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</si>
  <si>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</si>
  <si>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</si>
  <si>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</si>
  <si>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</si>
  <si>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</si>
  <si>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</si>
  <si>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</si>
  <si>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</si>
  <si>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</si>
  <si>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</si>
  <si>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</si>
  <si>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</si>
  <si>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</si>
  <si>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</si>
  <si>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</si>
  <si>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</si>
  <si>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</si>
  <si>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</si>
  <si>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</si>
  <si>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</si>
  <si>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</si>
  <si>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</si>
  <si>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</si>
  <si>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</si>
  <si>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</si>
  <si>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</si>
  <si>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</si>
  <si>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</si>
  <si>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</si>
  <si>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</si>
  <si>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</si>
  <si>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</si>
  <si>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</si>
  <si>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</si>
  <si>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</si>
  <si>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</si>
  <si>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</si>
  <si>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</si>
  <si>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</si>
  <si>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</si>
  <si>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</si>
  <si>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</si>
  <si>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</si>
  <si>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</si>
  <si>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</si>
  <si>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</si>
  <si>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</si>
  <si>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</si>
  <si>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</si>
  <si>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</si>
  <si>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</si>
  <si>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</si>
  <si>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</si>
  <si>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</si>
  <si>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</si>
  <si>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</si>
  <si>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</si>
  <si>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</si>
  <si>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</si>
  <si>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</si>
  <si>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</si>
  <si>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</si>
  <si>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</si>
  <si>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</si>
  <si>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</si>
  <si>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</si>
  <si>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</si>
  <si>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</si>
  <si>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</si>
  <si>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</si>
  <si>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</si>
  <si>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</si>
  <si>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</si>
  <si>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</si>
  <si>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</si>
  <si>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</si>
  <si>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</si>
  <si>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</si>
  <si>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</si>
  <si>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</si>
  <si>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</si>
  <si>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</si>
  <si>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</si>
  <si>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</si>
  <si>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</si>
  <si>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</si>
  <si>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</si>
  <si>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</si>
  <si>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</si>
  <si>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</si>
  <si>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</si>
  <si>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</si>
  <si>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</si>
  <si>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</si>
  <si>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</si>
  <si>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</si>
  <si>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</si>
  <si>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</si>
  <si>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</si>
  <si>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</si>
  <si>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</si>
  <si>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</si>
  <si>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</si>
  <si>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</si>
  <si>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</si>
  <si>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</si>
  <si>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</si>
  <si>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</si>
  <si>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</si>
  <si>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</si>
  <si>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</si>
  <si>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</si>
  <si>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</si>
  <si>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</si>
  <si>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</si>
  <si>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</si>
  <si>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</si>
  <si>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</si>
  <si>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</si>
  <si>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</si>
  <si>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</si>
  <si>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</si>
  <si>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</si>
  <si>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</si>
  <si>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</si>
  <si>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</si>
  <si>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</si>
  <si>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</si>
  <si>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</si>
  <si>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</si>
  <si>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</si>
  <si>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</si>
  <si>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</si>
  <si>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</si>
  <si>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</si>
  <si>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</si>
  <si>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</si>
  <si>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</si>
  <si>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</si>
  <si>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</si>
  <si>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</si>
  <si>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</si>
  <si>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</si>
  <si>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</si>
  <si>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</si>
  <si>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</si>
  <si>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</si>
  <si>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</si>
  <si>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</si>
  <si>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</si>
  <si>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</si>
  <si>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</si>
  <si>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</si>
  <si>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</si>
  <si>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</si>
  <si>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</si>
  <si>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</si>
  <si>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</si>
  <si>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</si>
  <si>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</si>
  <si>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</si>
  <si>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</si>
  <si>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</si>
  <si>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</si>
  <si>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</si>
  <si>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</si>
  <si>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</si>
  <si>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</si>
  <si>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</si>
  <si>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</si>
  <si>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</si>
  <si>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</si>
  <si>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</si>
  <si>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</si>
  <si>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</si>
  <si>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</si>
  <si>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</si>
  <si>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</si>
  <si>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</si>
  <si>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</si>
  <si>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</si>
  <si>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</si>
  <si>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</si>
  <si>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</si>
  <si>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</si>
  <si>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</si>
  <si>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</si>
  <si>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</si>
  <si>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</si>
  <si>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</si>
  <si>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</si>
  <si>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</si>
  <si>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</si>
  <si>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</si>
  <si>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</si>
  <si>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</si>
  <si>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</si>
  <si>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</si>
  <si>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</si>
  <si>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</si>
  <si>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</si>
  <si>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</si>
  <si>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</si>
  <si>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</si>
  <si>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</si>
  <si>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</si>
  <si>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</si>
  <si>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</si>
  <si>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</si>
  <si>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</si>
  <si>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</si>
  <si>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</si>
  <si>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</si>
  <si>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</si>
  <si>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</si>
  <si>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</si>
  <si>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</si>
  <si>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</si>
  <si>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</si>
  <si>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</si>
  <si>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</si>
  <si>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</si>
  <si>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</si>
  <si>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</si>
  <si>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</si>
  <si>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</si>
  <si>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</si>
  <si>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</si>
  <si>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</si>
  <si>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</si>
  <si>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</si>
  <si>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</si>
  <si>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</si>
  <si>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</si>
  <si>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</si>
  <si>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</si>
  <si>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</si>
  <si>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</si>
  <si>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</si>
  <si>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</si>
  <si>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</si>
  <si>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</si>
  <si>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</si>
  <si>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</si>
  <si>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</si>
  <si>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</si>
  <si>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</si>
  <si>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</si>
  <si>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</si>
  <si>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</si>
  <si>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</si>
  <si>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</si>
  <si>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</si>
  <si>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</si>
  <si>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</si>
  <si>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</si>
  <si>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</si>
  <si>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</si>
  <si>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</si>
  <si>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</si>
  <si>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</si>
  <si>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</si>
  <si>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</si>
  <si>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</si>
  <si>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</si>
  <si>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</si>
  <si>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</si>
  <si>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</si>
  <si>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</si>
  <si>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</si>
  <si>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</si>
  <si>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</si>
  <si>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</si>
  <si>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</si>
  <si>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</si>
  <si>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</si>
  <si>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</si>
  <si>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</si>
  <si>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</si>
  <si>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</si>
  <si>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</si>
  <si>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</si>
  <si>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</si>
  <si>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</si>
  <si>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</si>
  <si>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</si>
  <si>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</si>
  <si>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</si>
  <si>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</si>
  <si>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</si>
  <si>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</si>
  <si>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</si>
  <si>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</si>
  <si>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</si>
  <si>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</si>
  <si>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</si>
  <si>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</si>
  <si>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</si>
  <si>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</si>
  <si>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</si>
  <si>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</si>
  <si>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</si>
  <si>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</si>
  <si>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</si>
  <si>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</si>
  <si>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</si>
  <si>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</si>
  <si>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</si>
  <si>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</si>
  <si>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</si>
  <si>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</si>
  <si>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</si>
  <si>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</si>
  <si>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</si>
  <si>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</si>
  <si>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</si>
  <si>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</si>
  <si>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</si>
  <si>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</si>
  <si>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</si>
  <si>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</si>
  <si>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</si>
  <si>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</si>
  <si>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</si>
  <si>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</si>
  <si>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</si>
  <si>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</si>
  <si>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</si>
  <si>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</si>
  <si>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</si>
  <si>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</si>
  <si>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</si>
  <si>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</si>
  <si>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</si>
  <si>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</si>
  <si>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</si>
  <si>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</si>
  <si>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</si>
  <si>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</si>
  <si>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</si>
  <si>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</si>
  <si>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</si>
  <si>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</si>
  <si>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</si>
  <si>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</si>
  <si>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</si>
  <si>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</si>
  <si>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</si>
  <si>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</si>
  <si>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</si>
  <si>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</si>
  <si>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</si>
  <si>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</si>
  <si>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</si>
  <si>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</si>
  <si>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</si>
  <si>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</si>
  <si>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</si>
  <si>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</si>
  <si>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</si>
  <si>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</si>
  <si>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</si>
  <si>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</si>
  <si>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</si>
  <si>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</si>
  <si>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</si>
  <si>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</si>
  <si>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</si>
  <si>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</si>
  <si>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</si>
  <si>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</si>
  <si>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</si>
  <si>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</si>
  <si>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</si>
  <si>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</si>
  <si>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</si>
  <si>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</si>
  <si>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</si>
  <si>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</si>
  <si>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</si>
  <si>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</si>
  <si>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</si>
  <si>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</si>
  <si>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</si>
  <si>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</si>
  <si>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</si>
  <si>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</si>
  <si>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</si>
  <si>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</si>
  <si>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</si>
  <si>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</si>
  <si>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</si>
  <si>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</si>
  <si>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</si>
  <si>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</si>
  <si>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</si>
  <si>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</si>
  <si>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</si>
  <si>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</si>
  <si>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</si>
  <si>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</si>
  <si>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</si>
  <si>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</si>
  <si>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</si>
  <si>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</si>
  <si>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</si>
  <si>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</si>
  <si>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</si>
  <si>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</si>
  <si>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</si>
  <si>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</si>
  <si>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</si>
  <si>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</si>
  <si>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</si>
  <si>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</si>
  <si>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</si>
  <si>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</si>
  <si>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</si>
  <si>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</si>
  <si>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</si>
  <si>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</si>
  <si>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</si>
  <si>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</si>
  <si>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</si>
  <si>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</si>
  <si>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</si>
  <si>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</si>
  <si>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</si>
  <si>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</si>
  <si>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</si>
  <si>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</si>
  <si>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</si>
  <si>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</si>
  <si>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</si>
  <si>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</si>
  <si>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</si>
  <si>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</si>
  <si>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</si>
  <si>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</si>
  <si>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</si>
  <si>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</si>
  <si>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</si>
  <si>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</si>
  <si>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</si>
  <si>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</si>
  <si>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</si>
  <si>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</si>
  <si>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</si>
  <si>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</si>
  <si>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</si>
  <si>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</si>
  <si>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</si>
  <si>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</si>
  <si>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</si>
  <si>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</si>
  <si>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</si>
  <si>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</si>
  <si>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</si>
  <si>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</si>
  <si>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</si>
  <si>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</si>
  <si>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</si>
  <si>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</si>
  <si>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</si>
  <si>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</si>
  <si>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</si>
  <si>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</si>
  <si>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</si>
  <si>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</si>
  <si>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</si>
  <si>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</si>
  <si>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</si>
  <si>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</si>
  <si>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</si>
  <si>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</si>
  <si>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</si>
  <si>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</si>
  <si>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</si>
  <si>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</si>
  <si>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</si>
  <si>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</si>
  <si>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</si>
  <si>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</si>
  <si>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</si>
  <si>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</si>
  <si>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</si>
  <si>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</si>
  <si>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</si>
  <si>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</si>
  <si>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</si>
  <si>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</si>
  <si>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</si>
  <si>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</si>
  <si>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</si>
  <si>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</si>
  <si>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</si>
  <si>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</si>
  <si>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</si>
  <si>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</si>
  <si>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</si>
  <si>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</si>
  <si>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</si>
  <si>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</si>
  <si>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</si>
  <si>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</si>
  <si>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</si>
  <si>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</si>
  <si>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</si>
  <si>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</si>
  <si>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</si>
  <si>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</si>
  <si>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</si>
  <si>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</si>
  <si>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</si>
  <si>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</si>
  <si>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</si>
  <si>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</si>
  <si>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</si>
  <si>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</si>
  <si>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</si>
  <si>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</si>
  <si>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</si>
  <si>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</si>
  <si>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</si>
  <si>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</si>
  <si>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</si>
  <si>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</si>
  <si>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</si>
  <si>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</si>
  <si>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</si>
  <si>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</si>
  <si>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</si>
  <si>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</si>
  <si>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</si>
  <si>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</si>
  <si>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</si>
  <si>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</si>
  <si>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</si>
  <si>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</si>
  <si>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</si>
  <si>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</si>
  <si>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</si>
  <si>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</si>
  <si>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</si>
  <si>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</si>
  <si>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</si>
  <si>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</si>
  <si>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</si>
  <si>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</si>
  <si>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</si>
  <si>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</si>
  <si>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</si>
  <si>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</si>
  <si>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</si>
  <si>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</si>
  <si>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</si>
  <si>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</si>
  <si>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</si>
  <si>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</si>
  <si>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</si>
  <si>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</si>
  <si>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</si>
  <si>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</si>
  <si>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</si>
  <si>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</si>
  <si>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</si>
  <si>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</si>
  <si>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</si>
  <si>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</si>
  <si>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</si>
  <si>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</si>
  <si>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</si>
  <si>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</si>
  <si>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</si>
  <si>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</si>
  <si>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</si>
  <si>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</si>
  <si>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</si>
  <si>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</si>
  <si>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</si>
  <si>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</si>
  <si>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</si>
  <si>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</si>
  <si>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</si>
  <si>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</si>
  <si>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</si>
  <si>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</si>
  <si>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</si>
  <si>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</si>
  <si>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</si>
  <si>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</si>
  <si>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</si>
  <si>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</si>
  <si>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</si>
  <si>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</si>
  <si>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</si>
  <si>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</si>
  <si>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</si>
  <si>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</si>
  <si>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</si>
  <si>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</si>
  <si>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</si>
  <si>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</si>
  <si>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</si>
  <si>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</si>
  <si>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</si>
  <si>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</si>
  <si>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</si>
  <si>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</si>
  <si>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</si>
  <si>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</si>
  <si>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</si>
  <si>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</si>
  <si>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</si>
  <si>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</si>
  <si>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</si>
  <si>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</si>
  <si>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</si>
  <si>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</si>
  <si>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</si>
  <si>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</si>
  <si>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</si>
  <si>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</si>
  <si>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</si>
  <si>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</si>
  <si>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</si>
  <si>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</si>
  <si>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</si>
  <si>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</si>
  <si>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</si>
  <si>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</si>
  <si>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</si>
  <si>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</si>
  <si>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</si>
  <si>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</si>
  <si>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</si>
  <si>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</si>
  <si>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</si>
  <si>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</si>
  <si>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</si>
  <si>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</si>
  <si>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</si>
  <si>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</si>
  <si>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</si>
  <si>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</si>
  <si>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</si>
  <si>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</si>
  <si>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</si>
  <si>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</si>
  <si>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</si>
  <si>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</si>
  <si>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</si>
  <si>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</si>
  <si>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</si>
  <si>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</si>
  <si>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</si>
  <si>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</si>
  <si>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</si>
  <si>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</si>
  <si>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</si>
  <si>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</si>
  <si>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</si>
  <si>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</si>
  <si>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</si>
  <si>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</si>
  <si>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</si>
  <si>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</si>
  <si>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</si>
  <si>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</si>
  <si>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</si>
  <si>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</si>
  <si>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</si>
  <si>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</si>
  <si>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</si>
  <si>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</si>
  <si>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</si>
  <si>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</si>
  <si>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</si>
  <si>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</si>
  <si>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</si>
  <si>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</si>
  <si>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</si>
  <si>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</si>
  <si>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</si>
  <si>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</si>
  <si>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</si>
  <si>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</si>
  <si>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</si>
  <si>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</si>
  <si>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</si>
  <si>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</si>
  <si>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</si>
  <si>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</si>
  <si>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</si>
  <si>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</si>
  <si>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</si>
  <si>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</si>
  <si>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</si>
  <si>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</si>
  <si>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</si>
  <si>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</si>
  <si>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</si>
  <si>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</si>
  <si>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</si>
  <si>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</si>
  <si>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</si>
  <si>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</si>
  <si>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</si>
  <si>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</si>
  <si>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</si>
  <si>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</si>
  <si>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</si>
  <si>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</si>
  <si>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</si>
  <si>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</si>
  <si>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</si>
  <si>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</si>
  <si>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</si>
  <si>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</si>
  <si>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</si>
  <si>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</si>
  <si>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</si>
  <si>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</si>
  <si>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</si>
  <si>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</si>
  <si>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</si>
  <si>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</si>
  <si>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</si>
  <si>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</si>
  <si>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</si>
  <si>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</si>
  <si>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</si>
  <si>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</si>
  <si>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</si>
  <si>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</si>
  <si>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</si>
  <si>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</si>
  <si>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</si>
  <si>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</si>
  <si>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</si>
  <si>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</si>
  <si>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</si>
  <si>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</si>
  <si>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</si>
  <si>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</si>
  <si>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</si>
  <si>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</si>
  <si>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</si>
  <si>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</si>
  <si>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</si>
  <si>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</si>
  <si>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</si>
  <si>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</si>
  <si>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</si>
  <si>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</si>
  <si>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</si>
  <si>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</si>
  <si>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</si>
  <si>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</si>
  <si>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</si>
  <si>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</si>
  <si>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</si>
  <si>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</si>
  <si>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</si>
  <si>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</si>
  <si>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</si>
  <si>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</si>
  <si>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</si>
  <si>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</si>
  <si>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</si>
  <si>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</si>
  <si>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</si>
  <si>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</si>
  <si>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</si>
  <si>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</si>
  <si>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</si>
  <si>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</si>
  <si>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</si>
  <si>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</si>
  <si>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</si>
  <si>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</si>
  <si>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</si>
  <si>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</si>
  <si>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</si>
  <si>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</si>
  <si>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</si>
  <si>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</si>
  <si>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</si>
  <si>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</si>
  <si>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</si>
  <si>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</si>
  <si>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</si>
  <si>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</si>
  <si>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</si>
  <si>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</si>
  <si>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</si>
  <si>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</si>
  <si>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</si>
  <si>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</si>
  <si>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</si>
  <si>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</si>
  <si>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</si>
  <si>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</si>
  <si>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</si>
  <si>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</si>
  <si>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</si>
  <si>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</si>
  <si>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</si>
  <si>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</si>
  <si>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</si>
  <si>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</si>
  <si>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</si>
  <si>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</si>
  <si>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</si>
  <si>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</si>
  <si>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</si>
  <si>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</si>
  <si>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</si>
  <si>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</si>
  <si>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</si>
  <si>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</si>
  <si>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</si>
  <si>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</si>
  <si>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</si>
  <si>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</si>
  <si>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</si>
  <si>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</si>
  <si>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</si>
  <si>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</si>
  <si>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</si>
  <si>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</si>
  <si>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</si>
  <si>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</si>
  <si>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</si>
  <si>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</si>
  <si>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</si>
  <si>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</si>
  <si>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</si>
  <si>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</si>
  <si>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</si>
  <si>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</si>
  <si>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</si>
  <si>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</si>
  <si>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</si>
  <si>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</si>
  <si>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</si>
  <si>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</si>
  <si>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</si>
  <si>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</si>
  <si>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</si>
  <si>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</si>
  <si>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</si>
  <si>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</si>
  <si>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</si>
  <si>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</si>
  <si>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</si>
  <si>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</si>
  <si>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</si>
  <si>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</si>
  <si>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</si>
  <si>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</si>
  <si>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</si>
  <si>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</si>
  <si>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</si>
  <si>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</si>
  <si>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</si>
  <si>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</si>
  <si>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</si>
  <si>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</si>
  <si>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</si>
  <si>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</si>
  <si>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</si>
  <si>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</si>
  <si>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</si>
  <si>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</si>
  <si>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</si>
  <si>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</si>
  <si>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</si>
  <si>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</si>
  <si>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</si>
  <si>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</si>
  <si>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</si>
  <si>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</si>
  <si>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</si>
  <si>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</si>
  <si>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</si>
  <si>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</si>
  <si>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</si>
  <si>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</si>
  <si>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</si>
  <si>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</si>
  <si>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</si>
  <si>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</si>
  <si>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</si>
  <si>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</si>
  <si>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</si>
  <si>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</si>
  <si>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</si>
  <si>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</si>
  <si>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</si>
  <si>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</si>
  <si>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</si>
  <si>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</si>
  <si>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</si>
  <si>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</si>
  <si>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</si>
  <si>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</si>
  <si>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</si>
  <si>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</si>
  <si>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</si>
  <si>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</si>
  <si>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</si>
  <si>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</si>
  <si>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</si>
  <si>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</si>
  <si>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</si>
  <si>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</si>
  <si>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</si>
  <si>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</si>
  <si>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</si>
  <si>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</si>
  <si>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</si>
  <si>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</si>
  <si>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</si>
  <si>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</si>
  <si>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</si>
  <si>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</si>
  <si>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</si>
  <si>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</si>
  <si>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</si>
  <si>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</si>
  <si>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</si>
  <si>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</si>
  <si>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</si>
  <si>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</si>
  <si>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</si>
  <si>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</si>
  <si>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</si>
  <si>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</si>
  <si>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</si>
  <si>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</si>
  <si>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</si>
  <si>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</si>
  <si>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</si>
  <si>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</si>
  <si>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</si>
  <si>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</si>
  <si>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</si>
  <si>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</si>
  <si>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</si>
  <si>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</si>
  <si>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</si>
  <si>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</si>
  <si>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</si>
  <si>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</si>
  <si>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</si>
  <si>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</si>
  <si>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</si>
  <si>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</si>
  <si>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</si>
  <si>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</si>
  <si>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</si>
  <si>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</si>
  <si>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</si>
  <si>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</si>
  <si>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</si>
  <si>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</si>
  <si>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</si>
  <si>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</si>
  <si>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</si>
  <si>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</si>
  <si>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</si>
  <si>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</si>
  <si>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</si>
  <si>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</si>
  <si>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</si>
  <si>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</si>
  <si>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</si>
  <si>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</si>
  <si>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</si>
  <si>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</si>
  <si>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</si>
  <si>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</si>
  <si>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</si>
  <si>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</si>
  <si>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</si>
  <si>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</si>
  <si>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</si>
  <si>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</si>
  <si>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</si>
  <si>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</si>
  <si>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</si>
  <si>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</si>
  <si>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</si>
  <si>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</si>
  <si>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</si>
  <si>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</si>
  <si>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</si>
  <si>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</si>
  <si>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</si>
  <si>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</si>
  <si>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</si>
  <si>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</si>
  <si>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</si>
  <si>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</si>
  <si>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</si>
  <si>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</si>
  <si>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</si>
  <si>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</si>
  <si>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</si>
  <si>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</si>
  <si>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</si>
  <si>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</si>
  <si>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</si>
  <si>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</si>
  <si>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</si>
  <si>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</si>
  <si>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</si>
  <si>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</si>
  <si>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</si>
  <si>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</si>
  <si>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</si>
  <si>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</si>
  <si>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</si>
  <si>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</si>
  <si>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</si>
  <si>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</si>
  <si>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</si>
  <si>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</si>
  <si>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</si>
  <si>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</si>
  <si>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</si>
  <si>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</si>
  <si>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</si>
  <si>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</si>
  <si>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</si>
  <si>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</si>
  <si>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</si>
  <si>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</si>
  <si>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</si>
  <si>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</si>
  <si>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</si>
  <si>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</si>
  <si>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</si>
  <si>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</si>
  <si>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</si>
  <si>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</si>
  <si>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</si>
  <si>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</si>
  <si>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</si>
  <si>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</si>
  <si>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</si>
  <si>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</si>
  <si>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</si>
  <si>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</si>
  <si>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</si>
  <si>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</si>
  <si>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</si>
  <si>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</si>
  <si>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</si>
  <si>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</si>
  <si>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</si>
  <si>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</si>
  <si>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</si>
  <si>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</si>
  <si>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</si>
  <si>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</si>
  <si>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</si>
  <si>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</si>
  <si>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</si>
  <si>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</si>
  <si>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</si>
  <si>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</si>
  <si>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</si>
  <si>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</si>
  <si>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</si>
  <si>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</si>
  <si>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</si>
  <si>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</si>
  <si>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</si>
  <si>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</si>
  <si>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</si>
  <si>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</si>
  <si>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</si>
  <si>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</si>
  <si>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</si>
  <si>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</si>
  <si>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</si>
  <si>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</si>
  <si>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</si>
  <si>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</si>
  <si>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</si>
  <si>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</si>
  <si>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</si>
  <si>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</si>
  <si>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</si>
  <si>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</si>
  <si>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</si>
  <si>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</si>
  <si>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</si>
  <si>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</si>
  <si>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</si>
  <si>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</si>
  <si>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</si>
  <si>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</si>
  <si>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</si>
  <si>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</si>
  <si>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</si>
  <si>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</si>
  <si>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</si>
  <si>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</si>
  <si>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</si>
  <si>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</si>
  <si>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</si>
  <si>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</si>
  <si>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</si>
  <si>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</si>
  <si>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</si>
  <si>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</si>
  <si>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</si>
  <si>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</si>
  <si>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</si>
  <si>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</si>
  <si>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</si>
  <si>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</si>
  <si>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</si>
  <si>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</si>
  <si>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</si>
  <si>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</si>
  <si>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</si>
  <si>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</si>
  <si>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</si>
  <si>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</si>
  <si>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</si>
  <si>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</si>
  <si>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</si>
  <si>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</si>
  <si>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</si>
  <si>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</si>
  <si>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</si>
  <si>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</si>
  <si>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</si>
  <si>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</si>
  <si>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</si>
  <si>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</si>
  <si>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</si>
  <si>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</si>
  <si>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</si>
  <si>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</si>
  <si>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</si>
  <si>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</si>
  <si>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</si>
  <si>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</si>
  <si>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</si>
  <si>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</si>
  <si>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</si>
  <si>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</si>
  <si>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</si>
  <si>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</si>
  <si>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</si>
  <si>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</si>
  <si>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</si>
  <si>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</si>
  <si>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</si>
  <si>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</si>
  <si>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</si>
  <si>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</si>
  <si>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</si>
  <si>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</si>
  <si>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</si>
  <si>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</si>
  <si>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</si>
  <si>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</si>
  <si>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</si>
  <si>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</si>
  <si>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</si>
  <si>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</si>
  <si>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</si>
  <si>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</si>
  <si>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</si>
  <si>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</si>
  <si>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</si>
  <si>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</si>
  <si>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</si>
  <si>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</si>
  <si>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</si>
  <si>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</si>
  <si>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</si>
  <si>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</si>
  <si>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</si>
  <si>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</si>
  <si>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</si>
  <si>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</si>
  <si>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</si>
  <si>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</si>
  <si>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</si>
  <si>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</si>
  <si>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</si>
  <si>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</si>
  <si>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</si>
  <si>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</si>
  <si>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</si>
  <si>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</si>
  <si>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</si>
  <si>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</si>
  <si>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</si>
  <si>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</si>
  <si>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</si>
  <si>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</si>
  <si>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</si>
  <si>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</si>
  <si>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</si>
  <si>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</si>
  <si>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</si>
  <si>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</si>
  <si>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</si>
  <si>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</si>
  <si>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</si>
  <si>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</si>
  <si>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</si>
  <si>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</si>
  <si>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</si>
  <si>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</si>
  <si>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</si>
  <si>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</si>
  <si>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</si>
  <si>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</si>
  <si>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</si>
  <si>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</si>
  <si>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</si>
  <si>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</si>
  <si>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</si>
  <si>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</si>
  <si>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</si>
  <si>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</si>
  <si>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</si>
  <si>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</si>
  <si>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</si>
  <si>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</si>
  <si>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</si>
  <si>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</si>
  <si>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</si>
  <si>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</si>
  <si>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</si>
  <si>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</si>
  <si>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</si>
  <si>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</si>
  <si>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</si>
  <si>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</si>
  <si>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</si>
  <si>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</si>
  <si>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</si>
  <si>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</si>
  <si>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</si>
  <si>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</si>
  <si>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</si>
  <si>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</si>
  <si>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</si>
  <si>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</si>
  <si>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</si>
  <si>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</si>
  <si>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</si>
  <si>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</si>
  <si>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</si>
  <si>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</si>
  <si>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</si>
  <si>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</si>
  <si>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</si>
  <si>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</si>
  <si>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</si>
  <si>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</si>
  <si>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</si>
  <si>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</si>
  <si>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</si>
  <si>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</si>
  <si>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</si>
  <si>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</si>
  <si>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</si>
  <si>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</si>
  <si>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</si>
  <si>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</si>
  <si>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</si>
  <si>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</si>
  <si>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</si>
  <si>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</si>
  <si>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</si>
  <si>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</si>
  <si>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</si>
  <si>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</si>
  <si>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</si>
  <si>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</si>
  <si>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</si>
  <si>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</si>
  <si>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</si>
  <si>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</si>
  <si>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</si>
  <si>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</si>
  <si>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</si>
  <si>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</si>
  <si>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</si>
  <si>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</si>
  <si>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</si>
  <si>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</si>
  <si>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</si>
  <si>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</si>
  <si>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</si>
  <si>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</si>
  <si>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</si>
  <si>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</si>
  <si>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</si>
  <si>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</si>
  <si>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</si>
  <si>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</si>
  <si>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</si>
  <si>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</si>
  <si>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</si>
  <si>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</si>
  <si>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</si>
  <si>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</si>
  <si>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</si>
  <si>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</si>
  <si>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</si>
  <si>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</si>
  <si>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</si>
  <si>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</si>
  <si>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</si>
  <si>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</si>
  <si>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</si>
  <si>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</si>
  <si>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</si>
  <si>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</si>
  <si>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</si>
  <si>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</si>
  <si>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</si>
  <si>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</si>
  <si>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</si>
  <si>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</si>
  <si>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</si>
  <si>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</si>
  <si>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</si>
  <si>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</si>
  <si>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</si>
  <si>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</si>
  <si>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</si>
  <si>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</si>
  <si>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</si>
  <si>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</si>
  <si>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</si>
  <si>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</si>
  <si>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</si>
  <si>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</si>
  <si>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</si>
  <si>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</si>
  <si>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</si>
  <si>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</si>
  <si>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</si>
  <si>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</si>
  <si>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</si>
  <si>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</si>
  <si>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</si>
  <si>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</si>
  <si>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</si>
  <si>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</si>
  <si>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</si>
  <si>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</si>
  <si>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</si>
  <si>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</si>
  <si>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</si>
  <si>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</si>
  <si>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</si>
  <si>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</si>
  <si>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</si>
  <si>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</si>
  <si>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</si>
  <si>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</si>
  <si>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</si>
  <si>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</si>
  <si>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</si>
  <si>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</si>
  <si>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</si>
  <si>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</si>
  <si>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</si>
  <si>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</si>
  <si>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</si>
  <si>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</si>
  <si>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</si>
  <si>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</si>
  <si>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</si>
  <si>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</si>
  <si>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</si>
  <si>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</si>
  <si>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</si>
  <si>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</si>
  <si>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</si>
  <si>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</si>
  <si>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</si>
  <si>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</si>
  <si>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</si>
  <si>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</si>
  <si>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</si>
  <si>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</si>
  <si>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</si>
  <si>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</si>
  <si>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</si>
  <si>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</si>
  <si>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</si>
  <si>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</si>
  <si>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</si>
  <si>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</si>
  <si>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</si>
  <si>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</si>
  <si>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</si>
  <si>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</si>
  <si>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</si>
  <si>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</si>
  <si>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</si>
  <si>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</si>
  <si>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</si>
  <si>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</si>
  <si>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</si>
  <si>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</si>
  <si>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</si>
  <si>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</si>
  <si>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</si>
  <si>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</si>
  <si>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</si>
  <si>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</si>
  <si>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</si>
  <si>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</si>
  <si>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</si>
  <si>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</si>
  <si>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</si>
  <si>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</si>
  <si>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</si>
  <si>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</si>
  <si>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</si>
  <si>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</si>
  <si>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</si>
  <si>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</si>
  <si>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</si>
  <si>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</si>
  <si>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</si>
  <si>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</si>
  <si>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</si>
  <si>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</si>
  <si>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</si>
  <si>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</si>
  <si>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</si>
  <si>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</si>
  <si>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</si>
  <si>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</si>
  <si>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</si>
  <si>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</si>
  <si>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</si>
  <si>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</si>
  <si>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</si>
  <si>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</si>
  <si>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</si>
  <si>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</si>
  <si>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</si>
  <si>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</si>
  <si>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</si>
  <si>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</si>
  <si>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</si>
  <si>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</si>
  <si>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</si>
  <si>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</si>
  <si>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</si>
  <si>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</si>
  <si>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</si>
  <si>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</si>
  <si>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</si>
  <si>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</si>
  <si>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</si>
  <si>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</si>
  <si>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</si>
  <si>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</si>
  <si>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</si>
  <si>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</si>
  <si>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</si>
  <si>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</si>
  <si>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</si>
  <si>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</si>
  <si>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</si>
  <si>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</si>
  <si>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</si>
  <si>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</si>
  <si>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</si>
  <si>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</si>
  <si>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</si>
  <si>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</si>
  <si>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</si>
  <si>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</si>
  <si>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</si>
  <si>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</si>
  <si>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</si>
  <si>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</si>
  <si>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</si>
  <si>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</si>
  <si>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</si>
  <si>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</si>
  <si>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</si>
  <si>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</si>
  <si>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</si>
  <si>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</si>
  <si>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</si>
  <si>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</si>
  <si>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</si>
  <si>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</si>
  <si>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</si>
  <si>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</si>
  <si>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</si>
  <si>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</si>
  <si>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</si>
  <si>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</si>
  <si>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</si>
  <si>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</si>
  <si>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</si>
  <si>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</si>
  <si>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</si>
  <si>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</si>
  <si>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</si>
  <si>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</si>
  <si>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</si>
  <si>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</si>
  <si>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</si>
  <si>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</si>
  <si>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</si>
  <si>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</si>
  <si>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</si>
  <si>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</si>
  <si>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</si>
  <si>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</si>
  <si>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</si>
  <si>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</si>
  <si>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</si>
  <si>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</si>
  <si>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</si>
  <si>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</si>
  <si>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</si>
  <si>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</si>
  <si>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</si>
  <si>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</si>
  <si>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</si>
  <si>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</si>
  <si>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</si>
  <si>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</si>
  <si>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</si>
  <si>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</si>
  <si>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</si>
  <si>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</si>
  <si>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</si>
  <si>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</si>
  <si>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</si>
  <si>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</si>
  <si>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</si>
  <si>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</si>
  <si>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</si>
  <si>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</si>
  <si>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</si>
  <si>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</si>
  <si>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</si>
  <si>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</si>
  <si>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</si>
  <si>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</si>
  <si>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</si>
  <si>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</si>
  <si>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</si>
  <si>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</si>
  <si>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</si>
  <si>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</si>
  <si>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</si>
  <si>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</si>
  <si>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</si>
  <si>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</si>
  <si>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</si>
  <si>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</si>
  <si>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</si>
  <si>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</si>
  <si>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</si>
  <si>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</si>
  <si>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</si>
  <si>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</si>
  <si>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</si>
  <si>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</si>
  <si>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</si>
  <si>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</si>
  <si>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</si>
  <si>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</si>
  <si>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</si>
  <si>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</si>
  <si>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</si>
  <si>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</si>
  <si>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</si>
  <si>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</si>
  <si>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</si>
  <si>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</si>
  <si>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</si>
  <si>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</si>
  <si>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</si>
  <si>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</si>
  <si>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</si>
  <si>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</si>
  <si>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</si>
  <si>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</si>
  <si>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</si>
  <si>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</si>
  <si>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</si>
  <si>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</si>
  <si>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</si>
  <si>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</si>
  <si>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</si>
  <si>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</si>
  <si>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</si>
  <si>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</si>
  <si>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</si>
  <si>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</si>
  <si>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</si>
  <si>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</si>
  <si>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</si>
  <si>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</si>
  <si>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</si>
  <si>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</si>
  <si>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</si>
  <si>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</si>
  <si>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</si>
  <si>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</si>
  <si>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</si>
  <si>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</si>
  <si>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</si>
  <si>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</si>
  <si>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</si>
  <si>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</si>
  <si>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</si>
  <si>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</si>
  <si>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</si>
  <si>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</si>
  <si>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</si>
  <si>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</si>
  <si>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</si>
  <si>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</si>
  <si>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</si>
  <si>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</si>
  <si>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</si>
  <si>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</si>
  <si>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</si>
  <si>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</si>
  <si>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</si>
  <si>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</si>
  <si>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</si>
  <si>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</si>
  <si>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</si>
  <si>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</si>
  <si>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</si>
  <si>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</si>
  <si>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</si>
  <si>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</si>
  <si>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</si>
  <si>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</si>
  <si>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</si>
  <si>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</si>
  <si>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</si>
  <si>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</si>
  <si>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</si>
  <si>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</si>
  <si>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</si>
  <si>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</si>
  <si>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</si>
  <si>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</si>
  <si>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</si>
  <si>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</si>
  <si>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</si>
  <si>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</si>
  <si>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</si>
  <si>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</si>
  <si>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</si>
  <si>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</si>
  <si>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</si>
  <si>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</si>
  <si>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</si>
  <si>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</si>
  <si>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</si>
  <si>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</si>
  <si>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</si>
  <si>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</si>
  <si>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</si>
  <si>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</si>
  <si>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</si>
  <si>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</si>
  <si>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</si>
  <si>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</si>
  <si>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</si>
  <si>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</si>
  <si>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</si>
  <si>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</si>
  <si>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</si>
  <si>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</si>
  <si>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</si>
  <si>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</si>
  <si>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</si>
  <si>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</si>
  <si>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</si>
  <si>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</si>
  <si>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</si>
  <si>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</si>
  <si>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</si>
  <si>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</si>
  <si>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</si>
  <si>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</si>
  <si>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</si>
  <si>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</si>
  <si>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</si>
  <si>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</si>
  <si>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</si>
  <si>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</si>
  <si>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</si>
  <si>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</si>
  <si>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</si>
  <si>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</si>
  <si>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</si>
  <si>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</si>
  <si>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</si>
  <si>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</si>
  <si>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</si>
  <si>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</si>
  <si>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</si>
  <si>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</si>
  <si>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</si>
  <si>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</si>
  <si>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</si>
  <si>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</si>
  <si>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</si>
  <si>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</si>
  <si>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</si>
  <si>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</si>
  <si>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</si>
  <si>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</si>
  <si>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</si>
  <si>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</si>
  <si>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</si>
  <si>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</si>
  <si>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</si>
  <si>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</si>
  <si>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</si>
  <si>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</si>
  <si>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</si>
  <si>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</si>
  <si>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</si>
  <si>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</si>
  <si>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</si>
  <si>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</si>
  <si>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</si>
  <si>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</si>
  <si>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</si>
  <si>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</si>
  <si>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</si>
  <si>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</si>
  <si>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</si>
  <si>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</si>
  <si>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</si>
  <si>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</si>
  <si>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</si>
  <si>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</si>
  <si>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</si>
  <si>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</si>
  <si>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</si>
  <si>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</si>
  <si>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</si>
  <si>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</si>
  <si>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</si>
  <si>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</si>
  <si>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</si>
  <si>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</si>
  <si>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</si>
  <si>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</si>
  <si>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</si>
  <si>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</si>
  <si>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</si>
  <si>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</si>
  <si>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</si>
  <si>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</si>
  <si>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</si>
  <si>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</si>
  <si>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</si>
  <si>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</si>
  <si>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</si>
  <si>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</si>
  <si>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</si>
  <si>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</si>
  <si>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</si>
  <si>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</si>
  <si>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</si>
  <si>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</si>
  <si>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</si>
  <si>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</si>
  <si>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</si>
  <si>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</si>
  <si>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</si>
  <si>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</si>
  <si>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</si>
  <si>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</si>
  <si>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</si>
  <si>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</si>
  <si>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</si>
  <si>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</si>
  <si>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</si>
  <si>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</si>
  <si>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</si>
  <si>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</si>
  <si>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</si>
  <si>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</si>
  <si>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</si>
  <si>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</si>
  <si>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</si>
  <si>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</si>
  <si>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</si>
  <si>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</si>
  <si>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</si>
  <si>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</si>
  <si>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</si>
  <si>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</si>
  <si>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</si>
  <si>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</si>
  <si>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</si>
  <si>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</si>
  <si>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</si>
  <si>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</si>
  <si>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</si>
  <si>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</si>
  <si>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</si>
  <si>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</si>
  <si>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</si>
  <si>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</si>
  <si>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</si>
  <si>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</si>
  <si>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</si>
  <si>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</si>
  <si>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</si>
  <si>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</si>
  <si>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</si>
  <si>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</si>
  <si>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</si>
  <si>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</si>
  <si>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</si>
  <si>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</si>
  <si>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</si>
  <si>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</si>
  <si>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</si>
  <si>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</si>
  <si>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</si>
  <si>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</si>
  <si>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</si>
  <si>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</si>
  <si>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</si>
  <si>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</si>
  <si>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</si>
  <si>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</si>
  <si>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</si>
  <si>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</si>
  <si>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</si>
  <si>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</si>
  <si>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</si>
  <si>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</si>
  <si>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</si>
  <si>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</si>
  <si>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</si>
  <si>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</si>
  <si>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</si>
  <si>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</si>
  <si>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</si>
  <si>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</si>
  <si>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</si>
  <si>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</si>
  <si>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</si>
  <si>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</si>
  <si>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</si>
  <si>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</si>
  <si>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</si>
  <si>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</si>
  <si>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</si>
  <si>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</si>
  <si>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</si>
  <si>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</si>
  <si>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</si>
  <si>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</si>
  <si>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</si>
  <si>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</si>
  <si>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</si>
  <si>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</si>
  <si>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</si>
  <si>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</si>
  <si>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</si>
  <si>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</si>
  <si>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</si>
  <si>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</si>
  <si>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</si>
  <si>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</si>
  <si>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</si>
  <si>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</si>
  <si>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</si>
  <si>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</si>
  <si>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</si>
  <si>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</si>
  <si>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</si>
  <si>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</si>
  <si>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</si>
  <si>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</si>
  <si>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</si>
  <si>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</si>
  <si>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</si>
  <si>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</si>
  <si>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</si>
  <si>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</si>
  <si>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</si>
  <si>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</si>
  <si>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</si>
  <si>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</si>
  <si>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</si>
  <si>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</si>
  <si>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</si>
  <si>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</si>
  <si>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</si>
  <si>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</si>
  <si>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</si>
  <si>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</si>
  <si>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</si>
  <si>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</si>
  <si>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</si>
  <si>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</si>
  <si>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</si>
  <si>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</si>
  <si>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</si>
  <si>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</si>
  <si>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</si>
  <si>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</si>
  <si>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</si>
  <si>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</si>
  <si>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</si>
  <si>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</si>
  <si>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</si>
  <si>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</si>
  <si>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</si>
  <si>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</si>
  <si>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</si>
  <si>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</si>
  <si>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</si>
  <si>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</si>
  <si>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</si>
  <si>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</si>
  <si>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</si>
  <si>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</si>
  <si>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</si>
  <si>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</si>
  <si>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</si>
  <si>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</si>
  <si>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</si>
  <si>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</si>
  <si>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</si>
  <si>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</si>
  <si>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</si>
  <si>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</si>
  <si>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</si>
  <si>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</si>
  <si>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</si>
  <si>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</si>
  <si>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</si>
  <si>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</si>
  <si>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</si>
  <si>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</si>
  <si>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</si>
  <si>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</si>
  <si>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</si>
  <si>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</si>
  <si>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</si>
  <si>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</si>
  <si>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</si>
  <si>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</si>
  <si>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</si>
  <si>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</si>
  <si>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</si>
  <si>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</si>
  <si>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</si>
  <si>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</si>
  <si>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</si>
  <si>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</si>
  <si>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</si>
  <si>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</si>
  <si>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</si>
  <si>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</si>
  <si>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</si>
  <si>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</si>
  <si>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</si>
  <si>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</si>
  <si>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</si>
  <si>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</si>
  <si>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</si>
  <si>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</si>
  <si>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</si>
  <si>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</si>
  <si>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</si>
  <si>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</si>
  <si>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</si>
  <si>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</si>
  <si>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</si>
  <si>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</si>
  <si>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</si>
  <si>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</si>
  <si>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</si>
  <si>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</si>
  <si>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</si>
  <si>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</si>
  <si>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</si>
  <si>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</si>
  <si>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</si>
  <si>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</si>
  <si>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</si>
  <si>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</si>
  <si>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</si>
  <si>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</si>
  <si>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</si>
  <si>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</si>
  <si>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</si>
  <si>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</si>
  <si>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</si>
  <si>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</si>
  <si>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</si>
  <si>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</si>
  <si>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</si>
  <si>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</si>
  <si>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</si>
  <si>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</si>
  <si>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</si>
  <si>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</si>
  <si>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</si>
  <si>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</si>
  <si>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</si>
  <si>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</si>
  <si>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</si>
  <si>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</si>
  <si>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</si>
  <si>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</si>
  <si>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</si>
  <si>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</si>
  <si>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</si>
  <si>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</si>
  <si>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</si>
  <si>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</si>
  <si>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</si>
  <si>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</si>
  <si>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</si>
  <si>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</si>
  <si>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</si>
  <si>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</si>
  <si>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</si>
  <si>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</si>
  <si>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</si>
  <si>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</si>
  <si>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</si>
  <si>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</si>
  <si>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</si>
  <si>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</si>
  <si>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</si>
  <si>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</si>
  <si>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</si>
  <si>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</si>
  <si>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</si>
  <si>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</si>
  <si>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</si>
  <si>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</si>
  <si>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</si>
  <si>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</si>
  <si>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</si>
  <si>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</si>
  <si>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</si>
  <si>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</si>
  <si>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</si>
  <si>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</si>
  <si>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</si>
  <si>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</si>
  <si>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</si>
  <si>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</si>
  <si>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</si>
  <si>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</si>
  <si>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</si>
  <si>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</si>
  <si>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</si>
  <si>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</si>
  <si>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</si>
  <si>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</si>
  <si>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</si>
  <si>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</si>
  <si>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</si>
  <si>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</si>
  <si>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</si>
  <si>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</si>
  <si>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</si>
  <si>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</si>
  <si>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</si>
  <si>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</si>
  <si>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</si>
  <si>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</si>
  <si>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</si>
  <si>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</si>
  <si>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</si>
  <si>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</si>
  <si>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</si>
  <si>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</si>
  <si>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</si>
  <si>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</si>
  <si>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</si>
  <si>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</si>
  <si>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</si>
  <si>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</si>
  <si>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</si>
  <si>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</si>
  <si>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</si>
  <si>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</si>
  <si>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</si>
  <si>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</si>
  <si>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</si>
  <si>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</si>
  <si>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</si>
  <si>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</si>
  <si>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</si>
  <si>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</si>
  <si>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</si>
  <si>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</si>
  <si>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</si>
  <si>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</si>
  <si>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</si>
  <si>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</si>
  <si>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</si>
  <si>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</si>
  <si>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</si>
  <si>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</si>
  <si>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</si>
  <si>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</si>
  <si>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</si>
  <si>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</si>
  <si>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</si>
  <si>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</si>
  <si>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</si>
  <si>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</si>
  <si>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</si>
  <si>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</si>
  <si>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</si>
  <si>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</si>
  <si>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</si>
  <si>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</si>
  <si>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</si>
  <si>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</si>
  <si>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</si>
  <si>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</si>
  <si>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</si>
  <si>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</si>
  <si>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</si>
  <si>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</si>
  <si>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</si>
  <si>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</si>
  <si>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</si>
  <si>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</si>
  <si>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</si>
  <si>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</si>
  <si>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</si>
  <si>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</si>
  <si>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</si>
  <si>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</si>
  <si>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</si>
  <si>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</si>
  <si>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</si>
  <si>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</si>
  <si>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</si>
  <si>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</si>
  <si>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</si>
  <si>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</si>
  <si>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</si>
  <si>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</si>
  <si>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</si>
  <si>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</si>
  <si>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</si>
  <si>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</si>
  <si>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</si>
  <si>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</si>
  <si>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</si>
  <si>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</si>
  <si>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</si>
  <si>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</si>
  <si>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</si>
  <si>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</si>
  <si>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</si>
  <si>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</si>
  <si>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</si>
  <si>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</si>
  <si>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</si>
  <si>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</si>
  <si>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</si>
  <si>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</si>
  <si>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</si>
  <si>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</si>
  <si>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</si>
  <si>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</si>
  <si>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</si>
  <si>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</si>
  <si>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</si>
  <si>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</si>
  <si>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</si>
  <si>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</si>
  <si>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</si>
  <si>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</si>
  <si>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</si>
  <si>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</si>
  <si>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</si>
  <si>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</si>
  <si>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</si>
  <si>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</si>
  <si>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</si>
  <si>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</si>
  <si>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</si>
  <si>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</si>
  <si>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</si>
  <si>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</si>
  <si>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</si>
  <si>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</si>
  <si>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</si>
  <si>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</si>
  <si>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</si>
  <si>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</si>
  <si>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</si>
  <si>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</si>
  <si>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</si>
  <si>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</si>
  <si>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</si>
  <si>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</si>
  <si>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</si>
  <si>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</si>
  <si>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</si>
  <si>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</si>
  <si>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</si>
  <si>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</si>
  <si>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</si>
  <si>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</si>
  <si>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</si>
  <si>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</si>
  <si>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</si>
  <si>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</si>
  <si>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</si>
  <si>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</si>
  <si>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</si>
  <si>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</si>
  <si>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</si>
  <si>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</si>
  <si>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</si>
  <si>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</si>
  <si>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</si>
  <si>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</si>
  <si>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</si>
  <si>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</si>
  <si>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</si>
  <si>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</si>
  <si>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</si>
  <si>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</si>
  <si>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</si>
  <si>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</si>
  <si>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</si>
  <si>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</si>
  <si>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</si>
  <si>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</si>
  <si>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</si>
  <si>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</si>
  <si>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</si>
  <si>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</si>
  <si>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</si>
  <si>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</si>
  <si>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</si>
  <si>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</si>
  <si>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</si>
  <si>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</si>
  <si>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</si>
  <si>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</si>
  <si>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</si>
  <si>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</si>
  <si>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</si>
  <si>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</si>
  <si>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</si>
  <si>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</si>
  <si>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</si>
  <si>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</si>
  <si>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</si>
  <si>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</si>
  <si>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</si>
  <si>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</si>
  <si>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</si>
  <si>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</si>
  <si>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</si>
  <si>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</si>
  <si>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</si>
  <si>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</si>
  <si>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</si>
  <si>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</si>
  <si>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</si>
  <si>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</si>
  <si>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</si>
  <si>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</si>
  <si>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</si>
  <si>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</si>
  <si>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</si>
  <si>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</si>
  <si>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</si>
  <si>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</si>
  <si>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</si>
  <si>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</si>
  <si>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</si>
  <si>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</si>
  <si>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</si>
  <si>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</si>
  <si>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</si>
  <si>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</si>
  <si>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</si>
  <si>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</si>
  <si>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</si>
  <si>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</si>
  <si>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</si>
  <si>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</si>
  <si>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</si>
  <si>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</si>
  <si>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</si>
  <si>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</si>
  <si>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</si>
  <si>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</si>
  <si>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</si>
  <si>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</si>
  <si>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</si>
  <si>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</si>
  <si>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</si>
  <si>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</si>
  <si>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</si>
  <si>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</si>
  <si>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</si>
  <si>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</si>
  <si>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</si>
  <si>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</si>
  <si>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</si>
  <si>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</si>
  <si>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</si>
  <si>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</si>
  <si>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</si>
  <si>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</si>
  <si>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</si>
  <si>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</si>
  <si>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</si>
  <si>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</si>
  <si>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</si>
  <si>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</si>
  <si>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</si>
  <si>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</si>
  <si>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</si>
  <si>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</si>
  <si>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</si>
  <si>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</si>
  <si>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</si>
  <si>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</si>
  <si>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</si>
  <si>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</si>
  <si>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</si>
  <si>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</si>
  <si>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</si>
  <si>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</si>
  <si>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</si>
  <si>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</si>
  <si>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</si>
  <si>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</si>
  <si>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</si>
  <si>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</si>
  <si>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</si>
  <si>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</si>
  <si>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</si>
  <si>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</si>
  <si>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</si>
  <si>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</si>
  <si>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</si>
  <si>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</si>
  <si>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</si>
  <si>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</si>
  <si>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</si>
  <si>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</si>
  <si>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</si>
  <si>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</si>
  <si>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</si>
  <si>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</si>
  <si>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</si>
  <si>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</si>
  <si>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</si>
  <si>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</si>
  <si>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</si>
  <si>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</si>
  <si>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</si>
  <si>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</si>
  <si>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</si>
  <si>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</si>
  <si>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</si>
  <si>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</si>
  <si>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</si>
  <si>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</si>
  <si>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</si>
  <si>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</si>
  <si>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</si>
  <si>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</si>
  <si>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</si>
  <si>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</si>
  <si>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</si>
  <si>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</si>
  <si>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</si>
  <si>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</si>
  <si>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</si>
  <si>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</si>
  <si>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</si>
  <si>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</si>
  <si>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</si>
  <si>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</si>
  <si>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</si>
  <si>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</si>
  <si>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</si>
  <si>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</si>
  <si>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</si>
  <si>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</si>
  <si>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</si>
  <si>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</si>
  <si>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</si>
  <si>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</si>
  <si>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</si>
  <si>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</si>
  <si>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</si>
  <si>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</si>
  <si>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</si>
  <si>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</si>
  <si>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</si>
  <si>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</si>
  <si>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</si>
  <si>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</si>
  <si>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</si>
  <si>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</si>
  <si>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</si>
  <si>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</si>
  <si>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</si>
  <si>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</si>
  <si>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</si>
  <si>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</si>
  <si>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</si>
  <si>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</si>
  <si>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</si>
  <si>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</si>
  <si>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</si>
  <si>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</si>
  <si>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</si>
  <si>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</si>
  <si>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</si>
  <si>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</si>
  <si>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</si>
  <si>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</si>
  <si>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</si>
  <si>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</si>
  <si>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</si>
  <si>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</si>
  <si>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</si>
  <si>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</si>
  <si>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</si>
  <si>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</si>
  <si>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</si>
  <si>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</si>
  <si>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</si>
  <si>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</si>
  <si>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</si>
  <si>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</si>
  <si>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</si>
  <si>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</si>
  <si>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</si>
  <si>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</si>
  <si>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</si>
  <si>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</si>
  <si>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</si>
  <si>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</si>
  <si>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</si>
  <si>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</si>
  <si>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</si>
  <si>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</si>
  <si>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</si>
  <si>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</si>
  <si>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</si>
  <si>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</si>
  <si>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</si>
  <si>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</si>
  <si>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</si>
  <si>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</si>
  <si>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</si>
  <si>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</si>
  <si>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</si>
  <si>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</si>
  <si>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</si>
  <si>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</si>
  <si>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</si>
  <si>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</si>
  <si>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</si>
  <si>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</si>
  <si>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</si>
  <si>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</si>
  <si>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</si>
  <si>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</si>
  <si>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</si>
  <si>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</si>
  <si>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</si>
  <si>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</si>
  <si>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</si>
  <si>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</si>
  <si>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</si>
  <si>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</si>
  <si>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</si>
  <si>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</si>
  <si>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</si>
  <si>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</si>
  <si>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</si>
  <si>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</si>
  <si>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</si>
  <si>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</si>
  <si>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</si>
  <si>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</si>
  <si>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</si>
  <si>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</si>
  <si>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</si>
  <si>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</si>
  <si>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</si>
  <si>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</si>
  <si>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</si>
  <si>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</si>
  <si>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</si>
  <si>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</si>
  <si>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</si>
  <si>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</si>
  <si>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</si>
  <si>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</si>
  <si>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</si>
  <si>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</si>
  <si>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</si>
  <si>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</si>
  <si>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</si>
  <si>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</si>
  <si>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</si>
  <si>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</si>
  <si>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</si>
  <si>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</si>
  <si>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</si>
  <si>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</si>
  <si>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</si>
  <si>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</si>
  <si>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</si>
  <si>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</si>
  <si>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</si>
  <si>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</si>
  <si>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</si>
  <si>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</si>
  <si>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</si>
  <si>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</si>
  <si>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</si>
  <si>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</si>
  <si>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</si>
  <si>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</si>
  <si>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</si>
  <si>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</si>
  <si>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</si>
  <si>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</si>
  <si>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</si>
  <si>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</si>
  <si>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</si>
  <si>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</si>
  <si>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</si>
  <si>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</si>
  <si>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</si>
  <si>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</si>
  <si>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</si>
  <si>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</si>
  <si>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</si>
  <si>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</si>
  <si>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</si>
  <si>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</si>
  <si>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</si>
  <si>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</si>
  <si>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</si>
  <si>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</si>
  <si>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</si>
  <si>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</si>
  <si>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</si>
  <si>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</si>
  <si>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</si>
  <si>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</si>
  <si>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</si>
  <si>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</si>
  <si>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</si>
  <si>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</si>
  <si>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</si>
  <si>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</si>
  <si>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</si>
  <si>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</si>
  <si>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</si>
  <si>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</si>
  <si>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</si>
  <si>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</si>
  <si>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</si>
  <si>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</si>
  <si>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</si>
  <si>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</si>
  <si>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</si>
  <si>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</si>
  <si>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</si>
  <si>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</si>
  <si>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</si>
  <si>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</si>
  <si>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</si>
  <si>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</si>
  <si>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</si>
  <si>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</si>
  <si>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</si>
  <si>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</si>
  <si>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</si>
  <si>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</si>
  <si>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</si>
  <si>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</si>
  <si>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</si>
  <si>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</si>
  <si>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</si>
  <si>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</si>
  <si>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</si>
  <si>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</si>
  <si>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</si>
  <si>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</si>
  <si>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</si>
  <si>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</si>
  <si>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</si>
  <si>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</si>
  <si>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</si>
  <si>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</si>
  <si>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</si>
  <si>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</si>
  <si>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</si>
  <si>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</si>
  <si>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</si>
  <si>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</si>
  <si>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</si>
  <si>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</si>
  <si>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</si>
  <si>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</si>
  <si>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</si>
  <si>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</si>
  <si>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</si>
  <si>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</si>
  <si>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</si>
  <si>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</si>
  <si>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</si>
  <si>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</si>
  <si>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</si>
  <si>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</si>
  <si>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</si>
  <si>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</si>
  <si>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</si>
  <si>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</si>
  <si>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</si>
  <si>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</si>
  <si>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</si>
  <si>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</si>
  <si>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</si>
  <si>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</si>
  <si>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</si>
  <si>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</si>
  <si>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</si>
  <si>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</si>
  <si>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</si>
  <si>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</si>
  <si>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</si>
  <si>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</si>
  <si>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</si>
  <si>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</si>
  <si>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</si>
  <si>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</si>
  <si>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</si>
  <si>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</si>
  <si>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</si>
  <si>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</si>
  <si>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</si>
  <si>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</si>
  <si>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</si>
  <si>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</si>
  <si>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</si>
  <si>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</si>
  <si>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</si>
  <si>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</si>
  <si>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</si>
  <si>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</si>
  <si>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</si>
  <si>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</si>
  <si>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</si>
  <si>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</si>
  <si>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</si>
  <si>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</si>
  <si>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</si>
  <si>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</si>
  <si>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</si>
  <si>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</si>
  <si>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</si>
  <si>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</si>
  <si>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</si>
  <si>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</si>
  <si>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</si>
  <si>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</si>
  <si>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</si>
  <si>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</si>
  <si>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</si>
  <si>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</si>
  <si>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</si>
  <si>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</si>
  <si>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</si>
  <si>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</si>
  <si>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</si>
  <si>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</si>
  <si>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</si>
  <si>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</si>
  <si>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</si>
  <si>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</si>
  <si>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</si>
  <si>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</si>
  <si>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</si>
  <si>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</si>
  <si>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</si>
  <si>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</si>
  <si>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</si>
  <si>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</si>
  <si>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</si>
  <si>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</si>
  <si>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</si>
  <si>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</si>
  <si>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</si>
  <si>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</si>
  <si>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</si>
  <si>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</si>
  <si>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</si>
  <si>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</si>
  <si>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</si>
  <si>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</si>
  <si>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</si>
  <si>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</si>
  <si>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</si>
  <si>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</si>
  <si>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</si>
  <si>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</si>
  <si>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</si>
  <si>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</si>
  <si>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</si>
  <si>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</si>
  <si>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</si>
  <si>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</si>
  <si>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</si>
  <si>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</si>
  <si>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</si>
  <si>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</si>
  <si>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</si>
  <si>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</si>
  <si>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</si>
  <si>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</si>
  <si>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</si>
  <si>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</si>
  <si>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</si>
  <si>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</si>
  <si>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</si>
  <si>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</si>
  <si>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</si>
  <si>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</si>
  <si>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</si>
  <si>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</si>
  <si>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</si>
  <si>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</si>
  <si>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</si>
  <si>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</si>
  <si>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</si>
  <si>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</si>
  <si>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</si>
  <si>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</si>
  <si>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</si>
  <si>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</si>
  <si>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</si>
  <si>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</si>
  <si>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</si>
  <si>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</si>
  <si>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</si>
  <si>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</si>
  <si>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</si>
  <si>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</si>
  <si>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</si>
  <si>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</si>
  <si>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</si>
  <si>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</si>
  <si>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</si>
  <si>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</si>
  <si>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</si>
  <si>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</si>
  <si>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</si>
  <si>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</si>
  <si>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</si>
  <si>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</si>
  <si>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</si>
  <si>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</si>
  <si>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</si>
  <si>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</si>
  <si>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</si>
  <si>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</si>
  <si>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</si>
  <si>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</si>
  <si>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</si>
  <si>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</si>
  <si>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</si>
  <si>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</si>
  <si>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</si>
  <si>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</si>
  <si>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</si>
  <si>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</si>
  <si>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</si>
  <si>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</si>
  <si>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</si>
  <si>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</si>
  <si>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</si>
  <si>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</si>
  <si>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</si>
  <si>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</si>
  <si>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</si>
  <si>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</si>
  <si>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</si>
  <si>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</si>
  <si>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</si>
  <si>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</si>
  <si>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</si>
  <si>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</si>
  <si>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</si>
  <si>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</si>
  <si>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</si>
  <si>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</si>
  <si>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</si>
  <si>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</si>
  <si>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</si>
  <si>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</si>
  <si>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</si>
  <si>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</si>
  <si>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</si>
  <si>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</si>
  <si>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</si>
  <si>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</si>
  <si>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</si>
  <si>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</si>
  <si>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</si>
  <si>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</si>
  <si>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</si>
  <si>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</si>
  <si>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</si>
  <si>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</si>
  <si>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</si>
  <si>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</si>
  <si>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</si>
  <si>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</si>
  <si>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</si>
  <si>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</si>
  <si>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</si>
  <si>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</si>
  <si>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</si>
  <si>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</si>
  <si>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</si>
  <si>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</si>
  <si>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</si>
  <si>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</si>
  <si>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</si>
  <si>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</si>
  <si>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</si>
  <si>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</si>
  <si>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</si>
  <si>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</si>
  <si>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</si>
  <si>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</si>
  <si>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</si>
  <si>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</si>
  <si>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</si>
  <si>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</si>
  <si>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</si>
  <si>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</si>
  <si>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</si>
  <si>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</si>
  <si>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</si>
  <si>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</si>
  <si>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</si>
  <si>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</si>
  <si>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</si>
  <si>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</si>
  <si>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</si>
  <si>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</si>
  <si>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</si>
  <si>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</si>
  <si>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</si>
  <si>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</si>
  <si>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</si>
  <si>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</si>
  <si>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</si>
  <si>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</si>
  <si>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</si>
  <si>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</si>
  <si>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</si>
  <si>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</si>
  <si>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</si>
  <si>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</si>
  <si>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</si>
  <si>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</si>
  <si>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</si>
  <si>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</si>
  <si>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</si>
  <si>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</si>
  <si>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</si>
  <si>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</si>
  <si>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</si>
  <si>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</si>
  <si>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</si>
  <si>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</si>
  <si>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</si>
  <si>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</si>
  <si>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</si>
  <si>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</si>
  <si>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</si>
  <si>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</si>
  <si>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</si>
  <si>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</si>
  <si>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</si>
  <si>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</si>
  <si>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</si>
  <si>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</si>
  <si>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</si>
  <si>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</si>
  <si>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</si>
  <si>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</si>
  <si>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</si>
  <si>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</si>
  <si>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</si>
  <si>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</si>
  <si>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</si>
  <si>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</si>
  <si>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</si>
  <si>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</si>
  <si>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</si>
  <si>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</si>
  <si>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</si>
  <si>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</si>
  <si>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</si>
  <si>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</si>
  <si>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</si>
  <si>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</si>
  <si>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</si>
  <si>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</si>
  <si>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</si>
  <si>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</si>
  <si>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</si>
  <si>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</si>
  <si>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</si>
  <si>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</si>
  <si>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</si>
  <si>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</si>
  <si>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</si>
  <si>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</si>
  <si>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</si>
  <si>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</si>
  <si>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</si>
  <si>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</si>
  <si>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</si>
  <si>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</si>
  <si>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</si>
  <si>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</si>
  <si>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</si>
  <si>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</si>
  <si>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</si>
  <si>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</si>
  <si>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</si>
  <si>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</si>
  <si>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</si>
  <si>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</si>
  <si>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</si>
  <si>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</si>
  <si>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</si>
  <si>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</si>
  <si>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</si>
  <si>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</si>
  <si>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</si>
  <si>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</si>
  <si>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</si>
  <si>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</si>
  <si>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</si>
  <si>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</si>
  <si>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</si>
  <si>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</si>
  <si>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</si>
  <si>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</si>
  <si>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</si>
  <si>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</si>
  <si>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</si>
  <si>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</si>
  <si>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</si>
  <si>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</si>
  <si>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</si>
  <si>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</si>
  <si>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</si>
  <si>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</si>
  <si>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</si>
  <si>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</si>
  <si>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</si>
  <si>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</si>
  <si>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</si>
  <si>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</si>
  <si>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</si>
  <si>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</si>
  <si>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</si>
  <si>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</si>
  <si>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</si>
  <si>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</si>
  <si>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</si>
  <si>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</si>
  <si>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</si>
  <si>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</si>
  <si>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</si>
  <si>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</si>
  <si>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</si>
  <si>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</si>
  <si>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</si>
  <si>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</si>
  <si>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</si>
  <si>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</si>
  <si>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</si>
  <si>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</si>
  <si>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</si>
  <si>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</si>
  <si>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</si>
  <si>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</si>
  <si>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</si>
  <si>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</si>
  <si>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</si>
  <si>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</si>
  <si>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</si>
  <si>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</si>
  <si>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</si>
  <si>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</si>
  <si>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</si>
  <si>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</si>
  <si>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</si>
  <si>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</si>
  <si>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</si>
  <si>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</si>
  <si>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</si>
  <si>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</si>
  <si>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</si>
  <si>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</si>
  <si>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</si>
  <si>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</si>
  <si>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</si>
  <si>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</si>
  <si>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</si>
  <si>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</si>
  <si>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</si>
  <si>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</si>
  <si>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</si>
  <si>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</si>
  <si>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</si>
  <si>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</si>
  <si>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</si>
  <si>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</si>
  <si>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</si>
  <si>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</si>
  <si>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</si>
  <si>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</si>
  <si>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</si>
  <si>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</si>
  <si>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</si>
  <si>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</si>
  <si>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</si>
  <si>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</si>
  <si>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</si>
  <si>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</si>
  <si>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</si>
  <si>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</si>
  <si>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</si>
  <si>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</si>
  <si>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</si>
  <si>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</si>
  <si>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</si>
  <si>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</si>
  <si>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</si>
  <si>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</si>
  <si>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</si>
  <si>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</si>
  <si>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</si>
  <si>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</si>
  <si>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</si>
  <si>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</si>
  <si>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</si>
  <si>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</si>
  <si>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</si>
  <si>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</si>
  <si>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</si>
  <si>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</si>
  <si>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</si>
  <si>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</si>
  <si>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</si>
  <si>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</si>
  <si>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</si>
  <si>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</si>
  <si>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</si>
  <si>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</si>
  <si>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</si>
  <si>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</si>
  <si>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</si>
  <si>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</si>
  <si>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</si>
  <si>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</si>
  <si>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</si>
  <si>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</si>
  <si>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</si>
  <si>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</si>
  <si>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</si>
  <si>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</si>
  <si>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</si>
  <si>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</si>
  <si>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</si>
  <si>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</si>
  <si>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</si>
  <si>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</si>
  <si>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</si>
  <si>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</si>
  <si>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</si>
  <si>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</si>
  <si>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</si>
  <si>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</si>
  <si>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</si>
  <si>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</si>
  <si>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</si>
  <si>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</si>
  <si>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</si>
  <si>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</si>
  <si>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</si>
  <si>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</si>
  <si>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</si>
  <si>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</si>
  <si>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</si>
  <si>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</si>
  <si>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</si>
  <si>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</si>
  <si>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</si>
  <si>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</si>
  <si>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</si>
  <si>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</si>
  <si>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</si>
  <si>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</si>
  <si>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</si>
  <si>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</si>
  <si>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</si>
  <si>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</si>
  <si>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</si>
  <si>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</si>
  <si>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</si>
  <si>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</si>
  <si>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</si>
  <si>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</si>
  <si>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</si>
  <si>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</si>
  <si>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</si>
  <si>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</si>
  <si>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</si>
  <si>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</si>
  <si>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</si>
  <si>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</si>
  <si>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</si>
  <si>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</si>
  <si>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</si>
  <si>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</si>
  <si>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</si>
  <si>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</si>
  <si>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</si>
  <si>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</si>
  <si>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</si>
  <si>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</si>
  <si>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</si>
  <si>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</si>
  <si>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</si>
  <si>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</si>
  <si>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</si>
  <si>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</si>
  <si>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</si>
  <si>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</si>
  <si>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</si>
  <si>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</si>
  <si>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</si>
  <si>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</si>
  <si>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</si>
  <si>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</si>
  <si>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</si>
  <si>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</si>
  <si>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</si>
  <si>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</si>
  <si>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</si>
  <si>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</si>
  <si>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</si>
  <si>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</si>
  <si>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</si>
  <si>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</si>
  <si>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</si>
  <si>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</si>
  <si>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</si>
  <si>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</si>
  <si>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</si>
  <si>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</si>
  <si>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</si>
  <si>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</si>
  <si>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</si>
  <si>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</si>
  <si>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</si>
  <si>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</si>
  <si>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</si>
  <si>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</si>
  <si>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</si>
  <si>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</si>
  <si>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</si>
  <si>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</si>
  <si>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</si>
  <si>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</si>
  <si>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</si>
  <si>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</si>
  <si>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</si>
  <si>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</si>
  <si>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</si>
  <si>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</si>
  <si>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</si>
  <si>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</si>
  <si>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</si>
  <si>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</si>
  <si>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</si>
  <si>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</si>
  <si>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</si>
  <si>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</si>
  <si>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</si>
  <si>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</si>
  <si>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</si>
  <si>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</si>
  <si>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</si>
  <si>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</si>
  <si>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</si>
  <si>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</si>
  <si>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</si>
  <si>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</si>
  <si>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</si>
  <si>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</si>
  <si>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</si>
  <si>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</si>
  <si>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</si>
  <si>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</si>
  <si>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</si>
  <si>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</si>
  <si>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</si>
  <si>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</si>
  <si>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</si>
  <si>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</si>
  <si>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</si>
  <si>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</si>
  <si>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</si>
  <si>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</si>
  <si>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</si>
  <si>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</si>
  <si>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</si>
  <si>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</si>
  <si>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</si>
  <si>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</si>
  <si>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</si>
  <si>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</si>
  <si>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</si>
  <si>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</si>
  <si>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</si>
  <si>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</si>
  <si>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</si>
  <si>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</si>
  <si>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</si>
  <si>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</si>
  <si>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</si>
  <si>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</si>
  <si>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</si>
  <si>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</si>
  <si>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</si>
  <si>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</si>
  <si>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</si>
  <si>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</si>
  <si>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</si>
  <si>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</si>
  <si>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</si>
  <si>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</si>
  <si>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</si>
  <si>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</si>
  <si>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</si>
  <si>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</si>
  <si>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</si>
  <si>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</si>
  <si>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</si>
  <si>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</si>
  <si>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</si>
  <si>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</si>
  <si>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</si>
  <si>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</si>
  <si>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</si>
  <si>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</si>
  <si>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</si>
  <si>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</si>
  <si>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</si>
  <si>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</si>
  <si>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</si>
  <si>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</si>
  <si>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</si>
  <si>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</si>
  <si>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</si>
  <si>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</si>
  <si>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</si>
  <si>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</si>
  <si>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</si>
  <si>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</si>
  <si>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</si>
  <si>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</si>
  <si>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</si>
  <si>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</si>
  <si>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</si>
  <si>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</si>
  <si>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</si>
  <si>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</si>
  <si>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</si>
  <si>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</si>
  <si>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</si>
  <si>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</si>
  <si>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</si>
  <si>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</si>
  <si>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</si>
  <si>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</si>
  <si>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</si>
  <si>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</si>
  <si>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</si>
  <si>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</si>
  <si>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</si>
  <si>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</si>
  <si>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</si>
  <si>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</si>
  <si>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</si>
  <si>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</si>
  <si>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</si>
  <si>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</si>
  <si>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</si>
  <si>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</si>
  <si>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</si>
  <si>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</si>
  <si>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</si>
  <si>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</si>
  <si>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</si>
  <si>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</si>
  <si>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</si>
  <si>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</si>
  <si>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</si>
  <si>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</si>
  <si>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</si>
  <si>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</si>
  <si>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</si>
  <si>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</si>
  <si>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</si>
  <si>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</si>
  <si>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</si>
  <si>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</si>
  <si>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</si>
  <si>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</si>
  <si>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</si>
  <si>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</si>
  <si>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</si>
  <si>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</si>
  <si>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</si>
  <si>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</si>
  <si>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</si>
  <si>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</si>
  <si>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</si>
  <si>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</si>
  <si>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</si>
  <si>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</si>
  <si>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</si>
  <si>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</si>
  <si>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</si>
  <si>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</si>
  <si>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</si>
  <si>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</si>
  <si>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</si>
  <si>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</si>
  <si>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</si>
  <si>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</si>
  <si>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</si>
  <si>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</si>
  <si>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</si>
  <si>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</si>
  <si>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</si>
  <si>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</si>
  <si>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</si>
  <si>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</si>
  <si>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</si>
  <si>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</si>
  <si>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</si>
  <si>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</si>
  <si>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</si>
  <si>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</si>
  <si>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</si>
  <si>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</si>
  <si>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</si>
  <si>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</si>
  <si>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</si>
  <si>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</si>
  <si>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</si>
  <si>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</si>
  <si>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</si>
  <si>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</si>
  <si>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</si>
  <si>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</si>
  <si>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</si>
  <si>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</si>
  <si>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</si>
  <si>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</si>
  <si>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</si>
  <si>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</si>
  <si>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</si>
  <si>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</si>
  <si>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</si>
  <si>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</si>
  <si>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</si>
  <si>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</si>
  <si>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</si>
  <si>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</si>
  <si>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</si>
  <si>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</si>
  <si>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</si>
  <si>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</si>
  <si>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</si>
  <si>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</si>
  <si>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</si>
  <si>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</si>
  <si>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</si>
  <si>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</si>
  <si>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</si>
  <si>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</si>
  <si>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</si>
  <si>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</si>
  <si>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</si>
  <si>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</si>
  <si>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</si>
  <si>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</si>
  <si>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</si>
  <si>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</si>
  <si>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</si>
  <si>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</si>
  <si>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</si>
  <si>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</si>
  <si>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</si>
  <si>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</si>
  <si>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</si>
  <si>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</si>
  <si>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</si>
  <si>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</si>
  <si>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</si>
  <si>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</si>
  <si>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</si>
  <si>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</si>
  <si>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</si>
  <si>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</si>
  <si>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</si>
  <si>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</si>
  <si>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</si>
  <si>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</si>
  <si>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</si>
  <si>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</si>
  <si>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</si>
  <si>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</si>
  <si>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</si>
  <si>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</si>
  <si>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</si>
  <si>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</si>
  <si>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</si>
  <si>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</si>
  <si>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</si>
  <si>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</si>
  <si>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</si>
  <si>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</si>
  <si>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</si>
  <si>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</si>
  <si>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</si>
  <si>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</si>
  <si>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</si>
  <si>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</si>
  <si>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</si>
  <si>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</si>
  <si>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</si>
  <si>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</si>
  <si>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</si>
  <si>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</si>
  <si>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</si>
  <si>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</si>
  <si>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</si>
  <si>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</si>
  <si>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</si>
  <si>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</si>
  <si>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</si>
  <si>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</si>
  <si>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</si>
  <si>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</si>
  <si>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</si>
  <si>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</si>
  <si>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</si>
  <si>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</si>
  <si>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</si>
  <si>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</si>
  <si>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</si>
  <si>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</si>
  <si>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</si>
  <si>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</si>
  <si>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</si>
  <si>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</si>
  <si>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</si>
  <si>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</si>
  <si>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</si>
  <si>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</si>
  <si>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</si>
  <si>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</si>
  <si>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</si>
  <si>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</si>
  <si>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</si>
  <si>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</si>
  <si>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</si>
  <si>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</si>
  <si>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</si>
  <si>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</si>
  <si>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</si>
  <si>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</si>
  <si>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</si>
  <si>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</si>
  <si>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</si>
  <si>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</si>
  <si>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</si>
  <si>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</si>
  <si>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</si>
  <si>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</si>
  <si>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</si>
  <si>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</si>
  <si>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</si>
  <si>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</si>
  <si>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</si>
  <si>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</si>
  <si>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</si>
  <si>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</si>
  <si>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</si>
  <si>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</si>
  <si>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</si>
  <si>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</si>
  <si>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</si>
  <si>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</si>
  <si>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</si>
  <si>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</si>
  <si>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</si>
  <si>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</si>
  <si>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</si>
  <si>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</si>
  <si>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</si>
  <si>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</si>
  <si>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</si>
  <si>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</si>
  <si>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</si>
  <si>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</si>
  <si>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</si>
  <si>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</si>
  <si>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</si>
  <si>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</si>
  <si>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</si>
  <si>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</si>
  <si>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</si>
  <si>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</si>
  <si>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</si>
  <si>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</si>
  <si>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</si>
  <si>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</si>
  <si>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</si>
  <si>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</si>
  <si>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</si>
  <si>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</si>
  <si>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</si>
  <si>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</si>
  <si>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</si>
  <si>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</si>
  <si>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</si>
  <si>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</si>
  <si>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</si>
  <si>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</si>
  <si>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</si>
  <si>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</si>
  <si>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</si>
  <si>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</si>
  <si>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</si>
  <si>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</si>
  <si>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</si>
  <si>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</si>
  <si>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</si>
  <si>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</si>
  <si>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</si>
  <si>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</si>
  <si>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</si>
  <si>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</si>
  <si>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</si>
  <si>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</si>
  <si>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</si>
  <si>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</si>
  <si>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</si>
  <si>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</si>
  <si>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</si>
  <si>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</si>
  <si>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</si>
  <si>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</si>
  <si>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</si>
  <si>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</si>
  <si>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</si>
  <si>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</si>
  <si>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</si>
  <si>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</si>
  <si>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</si>
  <si>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</si>
  <si>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</si>
  <si>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</si>
  <si>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</si>
  <si>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</si>
  <si>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</si>
  <si>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</si>
  <si>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</si>
  <si>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</si>
  <si>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</si>
  <si>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</si>
  <si>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</si>
  <si>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</si>
  <si>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</si>
  <si>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</si>
  <si>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</si>
  <si>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</si>
  <si>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</si>
  <si>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</si>
  <si>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</si>
  <si>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</si>
  <si>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</si>
  <si>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</si>
  <si>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</si>
  <si>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</si>
  <si>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</si>
  <si>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</si>
  <si>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</si>
  <si>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</si>
  <si>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</si>
  <si>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</si>
  <si>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</si>
  <si>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</si>
  <si>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</si>
  <si>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</si>
  <si>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</si>
  <si>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</si>
  <si>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</si>
  <si>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</si>
  <si>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</si>
  <si>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</si>
  <si>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</si>
  <si>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</si>
  <si>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</si>
  <si>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</si>
  <si>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</si>
  <si>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</si>
  <si>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</si>
  <si>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</si>
  <si>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</si>
  <si>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</si>
  <si>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</si>
  <si>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</si>
  <si>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</si>
  <si>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</si>
  <si>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</si>
  <si>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</si>
  <si>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</si>
  <si>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</si>
  <si>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</si>
  <si>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</si>
  <si>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</si>
  <si>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</si>
  <si>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</si>
  <si>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</si>
  <si>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</si>
  <si>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</si>
  <si>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</si>
  <si>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</si>
  <si>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</si>
  <si>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</si>
  <si>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</si>
  <si>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</si>
  <si>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</si>
  <si>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</si>
  <si>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</si>
  <si>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</si>
  <si>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</si>
  <si>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</si>
  <si>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</si>
  <si>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</si>
  <si>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</si>
  <si>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</si>
  <si>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</si>
  <si>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</si>
  <si>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</si>
  <si>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</si>
  <si>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</si>
  <si>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</si>
  <si>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</si>
  <si>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</si>
  <si>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</si>
  <si>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</si>
  <si>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</si>
  <si>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</si>
  <si>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</si>
  <si>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</si>
  <si>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</si>
  <si>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</si>
  <si>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</si>
  <si>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</si>
  <si>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</si>
  <si>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</si>
  <si>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</si>
  <si>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</si>
  <si>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</si>
  <si>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</si>
  <si>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</si>
  <si>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</si>
  <si>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</si>
  <si>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</si>
  <si>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</si>
  <si>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</si>
  <si>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</si>
  <si>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</si>
  <si>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</si>
  <si>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</si>
  <si>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</si>
  <si>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</si>
  <si>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</si>
  <si>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</si>
  <si>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</si>
  <si>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</si>
  <si>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</si>
  <si>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</si>
  <si>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</si>
  <si>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</si>
  <si>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</si>
  <si>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</si>
  <si>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</si>
  <si>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</si>
  <si>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</si>
  <si>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</si>
  <si>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</si>
  <si>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</si>
  <si>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</si>
  <si>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</si>
  <si>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</si>
  <si>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</si>
  <si>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</si>
  <si>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</si>
  <si>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</si>
  <si>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</si>
  <si>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</si>
  <si>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</si>
  <si>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</si>
  <si>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</si>
  <si>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</si>
  <si>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</si>
  <si>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</si>
  <si>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</si>
  <si>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</si>
  <si>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</si>
  <si>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</si>
  <si>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</si>
  <si>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</si>
  <si>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</si>
  <si>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</si>
  <si>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</si>
  <si>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</si>
  <si>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</si>
  <si>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</si>
  <si>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</si>
  <si>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</si>
  <si>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</si>
  <si>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</si>
  <si>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</si>
  <si>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</si>
  <si>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</si>
  <si>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</si>
  <si>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</si>
  <si>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</si>
  <si>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</si>
  <si>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</si>
  <si>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</si>
  <si>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</si>
  <si>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</si>
  <si>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</si>
  <si>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</si>
  <si>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</si>
  <si>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</si>
  <si>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</si>
  <si>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</si>
  <si>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</si>
  <si>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</si>
  <si>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</si>
  <si>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</si>
  <si>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</si>
  <si>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</si>
  <si>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</si>
  <si>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</si>
  <si>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</si>
  <si>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</si>
  <si>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</si>
  <si>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</si>
  <si>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</si>
  <si>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</si>
  <si>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</si>
  <si>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</si>
  <si>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</si>
  <si>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</si>
  <si>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</si>
  <si>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</si>
  <si>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</si>
  <si>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</si>
  <si>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</si>
  <si>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</si>
  <si>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</si>
  <si>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</si>
  <si>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</si>
  <si>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</si>
  <si>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</si>
  <si>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</si>
  <si>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</si>
  <si>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</si>
  <si>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</si>
  <si>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</si>
  <si>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</si>
  <si>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</si>
  <si>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</si>
  <si>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</si>
  <si>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</si>
  <si>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</si>
  <si>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</si>
  <si>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</si>
  <si>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</si>
  <si>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</si>
  <si>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</si>
  <si>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</si>
  <si>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</si>
  <si>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</si>
  <si>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</si>
  <si>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</si>
  <si>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</si>
  <si>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</si>
  <si>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</si>
  <si>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</si>
  <si>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</si>
  <si>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</si>
  <si>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</si>
  <si>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</si>
  <si>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</si>
  <si>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</si>
  <si>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</si>
  <si>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</si>
  <si>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</si>
  <si>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</si>
  <si>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</si>
  <si>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</si>
  <si>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</si>
  <si>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</si>
  <si>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</si>
  <si>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</si>
  <si>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</si>
  <si>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</si>
  <si>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</si>
  <si>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</si>
  <si>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</si>
  <si>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</si>
  <si>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</si>
  <si>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</si>
  <si>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</si>
  <si>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</si>
  <si>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</si>
  <si>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</si>
  <si>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</si>
  <si>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</si>
  <si>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</si>
  <si>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</si>
  <si>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</si>
  <si>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</si>
  <si>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</si>
  <si>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</si>
  <si>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</si>
  <si>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</si>
  <si>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</si>
  <si>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</si>
  <si>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</si>
  <si>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</si>
  <si>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</si>
  <si>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</si>
  <si>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</si>
  <si>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</si>
  <si>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</si>
  <si>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</si>
  <si>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</si>
  <si>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</si>
  <si>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</si>
  <si>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</si>
  <si>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</si>
  <si>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</si>
  <si>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</si>
  <si>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</si>
  <si>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</si>
  <si>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</si>
  <si>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</si>
  <si>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</si>
  <si>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</si>
  <si>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</si>
  <si>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</si>
  <si>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</si>
  <si>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</si>
  <si>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</si>
  <si>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</si>
  <si>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</si>
  <si>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</si>
  <si>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</si>
  <si>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</si>
  <si>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</si>
  <si>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</si>
  <si>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</si>
  <si>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</si>
  <si>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</si>
  <si>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</si>
  <si>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</si>
  <si>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</si>
  <si>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</si>
  <si>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</si>
  <si>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</si>
  <si>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</si>
  <si>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</si>
  <si>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</si>
  <si>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</si>
  <si>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</si>
  <si>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</si>
  <si>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</si>
  <si>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</si>
  <si>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</si>
  <si>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</si>
  <si>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</si>
  <si>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</si>
  <si>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</si>
  <si>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</si>
  <si>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</si>
  <si>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</si>
  <si>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</si>
  <si>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</si>
  <si>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</si>
  <si>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</si>
  <si>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</si>
  <si>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</si>
  <si>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</si>
  <si>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</si>
  <si>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</si>
  <si>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</si>
  <si>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</si>
  <si>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</si>
  <si>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</si>
  <si>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</si>
  <si>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</si>
  <si>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</si>
  <si>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</si>
  <si>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</si>
  <si>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</si>
  <si>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</si>
  <si>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</si>
  <si>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</si>
  <si>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</si>
  <si>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</si>
  <si>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</si>
  <si>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</si>
  <si>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</si>
  <si>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</si>
  <si>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</si>
  <si>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</si>
  <si>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</si>
  <si>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</si>
  <si>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</si>
  <si>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</si>
  <si>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</si>
  <si>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</si>
  <si>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</si>
  <si>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</si>
  <si>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</si>
  <si>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</si>
  <si>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</si>
  <si>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</si>
  <si>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</si>
  <si>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</si>
  <si>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</si>
  <si>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</si>
  <si>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</si>
  <si>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</si>
  <si>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</si>
  <si>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</si>
  <si>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</si>
  <si>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</si>
  <si>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</si>
  <si>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</si>
  <si>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</si>
  <si>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</si>
  <si>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</si>
  <si>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</si>
  <si>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</si>
  <si>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</si>
  <si>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</si>
  <si>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</si>
  <si>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</si>
  <si>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</si>
  <si>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</si>
  <si>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</si>
  <si>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</si>
  <si>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</si>
  <si>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</si>
  <si>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</si>
  <si>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</si>
  <si>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</si>
  <si>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</si>
  <si>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</si>
  <si>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</si>
  <si>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</si>
  <si>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</si>
  <si>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</si>
  <si>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</si>
  <si>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</si>
  <si>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</si>
  <si>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</si>
  <si>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</si>
  <si>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</si>
  <si>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</si>
  <si>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</si>
  <si>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</si>
  <si>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</si>
  <si>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</si>
  <si>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</si>
  <si>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</si>
  <si>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</si>
  <si>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</si>
  <si>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</si>
  <si>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</si>
  <si>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</si>
  <si>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</si>
  <si>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</si>
  <si>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</si>
  <si>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</si>
  <si>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</si>
  <si>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</si>
  <si>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</si>
  <si>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</si>
  <si>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</si>
  <si>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</si>
  <si>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</si>
  <si>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</si>
  <si>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</si>
  <si>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</si>
  <si>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</si>
  <si>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</si>
  <si>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</si>
  <si>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</si>
  <si>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</si>
  <si>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</si>
  <si>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</si>
  <si>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</si>
  <si>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</si>
  <si>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</si>
  <si>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</si>
  <si>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</si>
  <si>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</si>
  <si>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</si>
  <si>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</si>
  <si>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</si>
  <si>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</si>
  <si>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</si>
  <si>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</si>
  <si>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</si>
  <si>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</si>
  <si>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</si>
  <si>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</si>
  <si>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</si>
  <si>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</si>
  <si>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</si>
  <si>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</si>
  <si>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</si>
  <si>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</si>
  <si>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</si>
  <si>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</si>
  <si>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</si>
  <si>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</si>
  <si>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</si>
  <si>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</si>
  <si>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</si>
  <si>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</si>
  <si>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</si>
  <si>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</si>
  <si>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</si>
  <si>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</si>
  <si>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</si>
  <si>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</si>
  <si>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</si>
  <si>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</si>
  <si>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</si>
  <si>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</si>
  <si>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</si>
  <si>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</si>
  <si>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</si>
  <si>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</si>
  <si>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</si>
  <si>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</si>
  <si>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</si>
  <si>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</si>
  <si>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</si>
  <si>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</si>
  <si>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</si>
  <si>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</si>
  <si>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</si>
  <si>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</si>
  <si>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</si>
  <si>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</si>
  <si>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</si>
  <si>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</si>
  <si>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</si>
  <si>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</si>
  <si>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</si>
  <si>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</si>
  <si>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</si>
  <si>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</si>
  <si>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</si>
  <si>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</si>
  <si>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</si>
  <si>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</si>
  <si>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</si>
  <si>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</si>
  <si>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</si>
  <si>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</si>
  <si>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</si>
  <si>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</si>
  <si>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</si>
  <si>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</si>
  <si>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</si>
  <si>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</si>
  <si>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</si>
  <si>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</si>
  <si>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</si>
  <si>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</si>
  <si>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</si>
  <si>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</si>
  <si>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</si>
  <si>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</si>
  <si>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</si>
  <si>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</si>
  <si>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</si>
  <si>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</si>
  <si>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</si>
  <si>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</si>
  <si>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</si>
  <si>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</si>
  <si>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</si>
  <si>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</si>
  <si>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</si>
  <si>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</si>
  <si>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</si>
  <si>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</si>
  <si>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</si>
  <si>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</si>
  <si>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</si>
  <si>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</si>
  <si>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</si>
  <si>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</si>
  <si>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</si>
  <si>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</si>
  <si>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</si>
  <si>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</si>
  <si>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</si>
  <si>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</si>
  <si>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</si>
  <si>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</si>
  <si>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</si>
  <si>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</si>
  <si>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</si>
  <si>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</si>
  <si>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</si>
  <si>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</si>
  <si>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</si>
  <si>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</si>
  <si>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</si>
  <si>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</si>
  <si>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</si>
  <si>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</si>
  <si>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</si>
  <si>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</si>
  <si>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</si>
  <si>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</si>
  <si>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</si>
  <si>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</si>
  <si>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</si>
  <si>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</si>
  <si>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</si>
  <si>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</si>
  <si>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</si>
  <si>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</si>
  <si>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</si>
  <si>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</si>
  <si>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</si>
  <si>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</si>
  <si>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</si>
  <si>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</si>
  <si>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</si>
  <si>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</si>
  <si>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</si>
  <si>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</si>
  <si>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</si>
  <si>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</si>
  <si>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</si>
  <si>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</si>
  <si>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</si>
  <si>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</si>
  <si>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</si>
  <si>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</si>
  <si>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</si>
  <si>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</si>
  <si>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</si>
  <si>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</si>
  <si>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</si>
  <si>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</si>
  <si>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</si>
  <si>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</si>
  <si>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</si>
  <si>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</si>
  <si>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</si>
  <si>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</si>
  <si>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</si>
  <si>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</si>
  <si>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</si>
  <si>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</si>
  <si>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</si>
  <si>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</si>
  <si>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</si>
  <si>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</si>
  <si>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</si>
  <si>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</si>
  <si>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</si>
  <si>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</si>
  <si>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</si>
  <si>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</si>
  <si>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</si>
  <si>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</si>
  <si>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</si>
  <si>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</si>
  <si>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</si>
  <si>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</si>
  <si>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</si>
  <si>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</si>
  <si>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</si>
  <si>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</si>
  <si>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</si>
  <si>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</si>
  <si>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</si>
  <si>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</si>
  <si>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</si>
  <si>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</si>
  <si>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</si>
  <si>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</si>
  <si>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</si>
  <si>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</si>
  <si>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</si>
  <si>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</si>
  <si>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</si>
  <si>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</si>
  <si>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</si>
  <si>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</si>
  <si>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</si>
  <si>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</si>
  <si>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</si>
  <si>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</si>
  <si>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</si>
  <si>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</si>
  <si>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</si>
  <si>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</si>
  <si>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</si>
  <si>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</si>
  <si>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</si>
  <si>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</si>
  <si>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</si>
  <si>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</si>
  <si>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</si>
  <si>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</si>
  <si>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</si>
  <si>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</si>
  <si>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</si>
  <si>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</si>
  <si>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</si>
  <si>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</si>
  <si>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</si>
  <si>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</si>
  <si>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</si>
  <si>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</si>
  <si>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</si>
  <si>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</si>
  <si>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</si>
  <si>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</si>
  <si>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</si>
  <si>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</si>
  <si>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</si>
  <si>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</si>
  <si>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</si>
  <si>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</si>
  <si>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</si>
  <si>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</si>
  <si>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</si>
  <si>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</si>
  <si>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</si>
  <si>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</si>
  <si>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</si>
  <si>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</si>
  <si>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</si>
  <si>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</si>
  <si>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</si>
  <si>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</si>
  <si>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</si>
  <si>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</si>
  <si>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</si>
  <si>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</si>
  <si>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</si>
  <si>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</si>
  <si>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</si>
  <si>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</si>
  <si>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</si>
  <si>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</si>
  <si>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</si>
  <si>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</si>
  <si>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</si>
  <si>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</si>
  <si>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</si>
  <si>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</si>
  <si>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</si>
  <si>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</si>
  <si>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</si>
  <si>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</si>
  <si>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</si>
  <si>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</si>
  <si>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</si>
  <si>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</si>
  <si>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</si>
  <si>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</si>
  <si>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</si>
  <si>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</si>
  <si>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</si>
  <si>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</si>
  <si>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</si>
  <si>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</si>
  <si>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</si>
  <si>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</si>
  <si>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</si>
  <si>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</si>
  <si>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</si>
  <si>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</si>
  <si>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</si>
  <si>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</si>
  <si>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</si>
  <si>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</si>
  <si>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</si>
  <si>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</si>
  <si>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</si>
  <si>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</si>
  <si>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</si>
  <si>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</si>
  <si>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</si>
  <si>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</si>
  <si>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</si>
  <si>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</si>
  <si>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</si>
  <si>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</si>
  <si>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</si>
  <si>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</si>
  <si>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</si>
  <si>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</si>
  <si>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</si>
  <si>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</si>
  <si>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</si>
  <si>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</si>
  <si>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</si>
  <si>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</si>
  <si>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</si>
  <si>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</si>
  <si>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</si>
  <si>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</si>
  <si>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</si>
  <si>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</si>
  <si>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</si>
  <si>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</si>
  <si>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</si>
  <si>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</si>
  <si>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</si>
  <si>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</si>
  <si>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</si>
  <si>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</si>
  <si>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</si>
  <si>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</si>
  <si>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</si>
  <si>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</si>
  <si>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</si>
  <si>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</si>
  <si>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</si>
  <si>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</si>
  <si>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</si>
  <si>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</si>
  <si>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</si>
  <si>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</si>
  <si>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</si>
  <si>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</si>
  <si>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</si>
  <si>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</si>
  <si>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</si>
  <si>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</si>
  <si>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</si>
  <si>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</si>
  <si>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</si>
  <si>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</si>
  <si>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</si>
  <si>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</si>
  <si>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</si>
  <si>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</si>
  <si>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</si>
  <si>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</si>
  <si>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</si>
  <si>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</si>
  <si>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</si>
  <si>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</si>
  <si>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</si>
  <si>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</si>
  <si>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</si>
  <si>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</si>
  <si>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</si>
  <si>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</si>
  <si>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</si>
  <si>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</si>
  <si>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</si>
  <si>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</si>
  <si>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</si>
  <si>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</si>
  <si>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</si>
  <si>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</si>
  <si>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</si>
  <si>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</si>
  <si>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</si>
  <si>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</si>
  <si>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</si>
  <si>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</si>
  <si>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</si>
  <si>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</si>
  <si>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</si>
  <si>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</si>
  <si>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</si>
  <si>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</si>
  <si>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</si>
  <si>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</si>
  <si>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</si>
  <si>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</si>
  <si>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</si>
  <si>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</si>
  <si>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</si>
  <si>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</si>
  <si>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</si>
  <si>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</si>
  <si>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</si>
  <si>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</si>
  <si>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</si>
  <si>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</si>
  <si>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</si>
  <si>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</si>
  <si>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</si>
  <si>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</si>
  <si>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</si>
  <si>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</si>
  <si>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</si>
  <si>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</si>
  <si>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</si>
  <si>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</si>
  <si>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</si>
  <si>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</si>
  <si>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</si>
  <si>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</si>
  <si>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</si>
  <si>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</si>
  <si>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</si>
  <si>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</si>
  <si>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</si>
  <si>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</si>
  <si>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</si>
  <si>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</si>
  <si>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</si>
  <si>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</si>
  <si>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</si>
  <si>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</si>
  <si>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</si>
  <si>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</si>
  <si>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</si>
  <si>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</si>
  <si>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</si>
  <si>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</si>
  <si>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</si>
  <si>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</si>
  <si>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</si>
  <si>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</si>
  <si>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</si>
  <si>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</si>
  <si>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</si>
  <si>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</si>
  <si>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</si>
  <si>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</si>
  <si>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</si>
  <si>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</si>
  <si>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</si>
  <si>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</si>
  <si>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</si>
  <si>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</si>
  <si>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</si>
  <si>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</si>
  <si>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</si>
  <si>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</si>
  <si>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</si>
  <si>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</si>
  <si>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</si>
  <si>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</si>
  <si>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</si>
  <si>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</si>
  <si>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</si>
  <si>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</si>
  <si>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</si>
  <si>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</si>
  <si>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</si>
  <si>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</si>
  <si>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</si>
  <si>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</si>
  <si>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</si>
  <si>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</si>
  <si>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</si>
  <si>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</si>
  <si>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</si>
  <si>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</si>
  <si>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</si>
  <si>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</si>
  <si>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</si>
  <si>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</si>
  <si>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</si>
  <si>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</si>
  <si>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</si>
  <si>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</si>
  <si>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</si>
  <si>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</si>
  <si>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</si>
  <si>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</si>
  <si>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</si>
  <si>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</si>
  <si>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</si>
  <si>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</si>
  <si>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</si>
  <si>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</si>
  <si>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</si>
  <si>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</si>
  <si>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</si>
  <si>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</si>
  <si>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</si>
  <si>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</si>
  <si>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</si>
  <si>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</si>
  <si>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</si>
  <si>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</si>
  <si>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</si>
  <si>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</si>
  <si>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</si>
  <si>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</si>
  <si>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</si>
  <si>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</si>
  <si>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</si>
  <si>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</si>
  <si>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</si>
  <si>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</si>
  <si>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</si>
  <si>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</si>
  <si>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</si>
  <si>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</si>
  <si>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</si>
  <si>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</si>
  <si>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</si>
  <si>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</si>
  <si>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</si>
  <si>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</si>
  <si>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</si>
  <si>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</si>
  <si>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</si>
  <si>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</si>
  <si>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</si>
  <si>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</si>
  <si>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</si>
  <si>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</si>
  <si>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</si>
  <si>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</si>
  <si>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</si>
  <si>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</si>
  <si>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</si>
  <si>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</si>
  <si>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</si>
  <si>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</si>
  <si>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</si>
  <si>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</si>
  <si>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</si>
  <si>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</si>
  <si>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</si>
  <si>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</si>
  <si>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</si>
  <si>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</si>
  <si>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</si>
  <si>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</si>
  <si>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</si>
  <si>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</si>
  <si>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</si>
  <si>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</si>
  <si>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</si>
  <si>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</si>
  <si>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</si>
  <si>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</si>
  <si>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</si>
  <si>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</si>
  <si>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</si>
  <si>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</si>
  <si>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</si>
  <si>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</si>
  <si>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</si>
  <si>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</si>
  <si>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</si>
  <si>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</si>
  <si>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</si>
  <si>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</si>
  <si>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</si>
  <si>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</si>
  <si>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</si>
  <si>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</si>
  <si>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</si>
  <si>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</si>
  <si>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</si>
  <si>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</si>
  <si>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</si>
  <si>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</si>
  <si>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</si>
  <si>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</si>
  <si>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</si>
  <si>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</si>
  <si>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</si>
  <si>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</si>
  <si>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</si>
  <si>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</si>
  <si>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</si>
  <si>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</si>
  <si>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</si>
  <si>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</si>
  <si>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</si>
  <si>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</si>
  <si>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</si>
  <si>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</si>
  <si>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</si>
  <si>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</si>
  <si>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</si>
  <si>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</si>
  <si>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</si>
  <si>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</si>
  <si>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</si>
  <si>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</si>
  <si>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</si>
  <si>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</si>
  <si>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</si>
  <si>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</si>
  <si>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</si>
  <si>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</si>
  <si>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</si>
  <si>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</si>
  <si>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</si>
  <si>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</si>
  <si>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</si>
  <si>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</si>
  <si>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</si>
  <si>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</si>
  <si>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</si>
  <si>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</si>
  <si>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</si>
  <si>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</si>
  <si>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</si>
  <si>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</si>
  <si>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</si>
  <si>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</si>
  <si>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</si>
  <si>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</si>
  <si>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</si>
  <si>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</si>
  <si>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</si>
  <si>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</si>
  <si>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</si>
  <si>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</si>
  <si>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</si>
  <si>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</si>
  <si>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</si>
  <si>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</si>
  <si>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</si>
  <si>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</si>
  <si>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</si>
  <si>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</si>
  <si>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</si>
  <si>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</si>
  <si>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</si>
  <si>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</si>
  <si>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</si>
  <si>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</si>
  <si>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</si>
  <si>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</si>
  <si>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</si>
  <si>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</si>
  <si>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</si>
  <si>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</si>
  <si>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</si>
  <si>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</si>
  <si>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</si>
  <si>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</si>
  <si>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</si>
  <si>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</si>
  <si>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</si>
  <si>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</si>
  <si>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</si>
  <si>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</si>
  <si>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</si>
  <si>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</si>
  <si>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</si>
  <si>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</si>
  <si>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</si>
  <si>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</si>
  <si>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</si>
  <si>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</si>
  <si>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</si>
  <si>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</si>
  <si>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</si>
  <si>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</si>
  <si>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</si>
  <si>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</si>
  <si>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</si>
  <si>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</si>
  <si>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</si>
  <si>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</si>
  <si>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</si>
  <si>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</si>
  <si>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</si>
  <si>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</si>
  <si>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</si>
  <si>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</si>
  <si>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</si>
  <si>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</si>
  <si>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</si>
  <si>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</si>
  <si>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</si>
  <si>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</si>
  <si>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</si>
  <si>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</si>
  <si>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</si>
  <si>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</si>
  <si>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</si>
  <si>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</si>
  <si>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</si>
  <si>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</si>
  <si>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</si>
  <si>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</si>
  <si>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</si>
  <si>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</si>
  <si>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</si>
  <si>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</si>
  <si>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</si>
  <si>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</si>
  <si>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</si>
  <si>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</si>
  <si>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</si>
  <si>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</si>
  <si>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</si>
  <si>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</si>
  <si>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</si>
  <si>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</si>
  <si>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</si>
  <si>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</si>
  <si>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</si>
  <si>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</si>
  <si>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</si>
  <si>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</si>
  <si>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</si>
  <si>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</si>
  <si>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</si>
  <si>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</si>
  <si>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</si>
  <si>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</si>
  <si>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</si>
  <si>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</si>
  <si>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</si>
  <si>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</si>
  <si>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</si>
  <si>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</si>
  <si>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</si>
  <si>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</si>
  <si>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</si>
  <si>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</si>
  <si>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</si>
  <si>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</si>
  <si>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</si>
  <si>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</si>
  <si>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</si>
  <si>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</si>
  <si>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</si>
  <si>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</si>
  <si>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</si>
  <si>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</si>
  <si>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</si>
  <si>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</si>
  <si>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</si>
  <si>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</si>
  <si>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</si>
  <si>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</si>
  <si>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</si>
  <si>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</si>
  <si>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</si>
  <si>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</si>
  <si>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</si>
  <si>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</si>
  <si>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</si>
  <si>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</si>
  <si>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</si>
  <si>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</si>
  <si>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</si>
  <si>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</si>
  <si>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</si>
  <si>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</si>
  <si>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</si>
  <si>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</si>
  <si>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</si>
  <si>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</si>
  <si>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</si>
  <si>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</si>
  <si>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</si>
  <si>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</si>
  <si>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</si>
  <si>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</si>
  <si>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</si>
  <si>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</si>
  <si>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</si>
  <si>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</si>
  <si>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</si>
  <si>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</si>
  <si>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</si>
  <si>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</si>
  <si>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</si>
  <si>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</si>
  <si>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</si>
  <si>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</si>
  <si>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</si>
  <si>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</si>
  <si>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</si>
  <si>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</si>
  <si>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</si>
  <si>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</si>
  <si>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</si>
  <si>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</si>
  <si>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</si>
  <si>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</si>
  <si>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</si>
  <si>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</si>
  <si>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</si>
  <si>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</si>
  <si>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</si>
  <si>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</si>
  <si>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</si>
  <si>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</si>
  <si>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</si>
  <si>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</si>
  <si>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</si>
  <si>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</si>
  <si>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</si>
  <si>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</si>
  <si>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</si>
  <si>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</si>
  <si>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</si>
  <si>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</si>
  <si>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</si>
  <si>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</si>
  <si>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</si>
  <si>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</si>
  <si>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</si>
  <si>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</si>
  <si>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</si>
  <si>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</si>
  <si>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</si>
  <si>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</si>
  <si>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</si>
  <si>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</si>
  <si>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</si>
  <si>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</si>
  <si>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</si>
  <si>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</si>
  <si>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</si>
  <si>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</si>
  <si>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</si>
  <si>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</si>
  <si>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</si>
  <si>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</si>
  <si>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</si>
  <si>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</si>
  <si>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</si>
  <si>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</si>
  <si>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</si>
  <si>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</si>
  <si>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</si>
  <si>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</si>
  <si>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</si>
  <si>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</si>
  <si>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</si>
  <si>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</si>
  <si>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</si>
  <si>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</si>
  <si>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</si>
  <si>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</si>
  <si>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</si>
  <si>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</si>
  <si>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</si>
  <si>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</si>
  <si>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</si>
  <si>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</si>
  <si>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</si>
  <si>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</si>
  <si>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</si>
  <si>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</si>
  <si>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</si>
  <si>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</si>
  <si>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</si>
  <si>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</si>
  <si>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</si>
  <si>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</si>
  <si>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</si>
  <si>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</si>
  <si>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</si>
  <si>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</si>
  <si>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</si>
  <si>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</si>
  <si>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</si>
  <si>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</si>
  <si>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</si>
  <si>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</si>
  <si>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</si>
  <si>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</si>
  <si>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</si>
  <si>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</si>
  <si>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</si>
  <si>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</si>
  <si>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</si>
  <si>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</si>
  <si>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</si>
  <si>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</si>
  <si>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</si>
  <si>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</si>
  <si>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</si>
  <si>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</si>
  <si>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</si>
  <si>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</si>
  <si>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</si>
  <si>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</si>
  <si>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</si>
  <si>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</si>
  <si>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</si>
  <si>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</si>
  <si>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</si>
  <si>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</si>
  <si>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</si>
  <si>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</si>
  <si>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</si>
  <si>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</si>
  <si>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</si>
  <si>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</si>
  <si>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</si>
  <si>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</si>
  <si>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</si>
  <si>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</si>
  <si>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</si>
  <si>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</si>
  <si>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</si>
  <si>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</si>
  <si>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</si>
  <si>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</si>
  <si>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</si>
  <si>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</si>
  <si>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</si>
  <si>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</si>
  <si>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</si>
  <si>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</si>
  <si>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</si>
  <si>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</si>
  <si>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</si>
  <si>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</si>
  <si>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</si>
  <si>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</si>
  <si>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</si>
  <si>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</si>
  <si>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</si>
  <si>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</si>
  <si>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</si>
  <si>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</si>
  <si>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</si>
  <si>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</si>
  <si>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</si>
  <si>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</si>
  <si>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</si>
  <si>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</si>
  <si>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</si>
  <si>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</si>
  <si>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</si>
  <si>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</si>
  <si>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</si>
  <si>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</si>
  <si>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</si>
  <si>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</si>
  <si>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</si>
  <si>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</si>
  <si>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</si>
  <si>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</si>
  <si>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</si>
  <si>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</si>
  <si>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</si>
  <si>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</si>
  <si>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</si>
  <si>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</si>
  <si>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</si>
  <si>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</si>
  <si>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</si>
  <si>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</si>
  <si>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</si>
  <si>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</si>
  <si>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</si>
  <si>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</si>
  <si>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</si>
  <si>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</si>
  <si>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</si>
  <si>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</si>
  <si>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</si>
  <si>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</si>
  <si>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</si>
  <si>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</si>
  <si>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</si>
  <si>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</si>
  <si>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</si>
  <si>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</si>
  <si>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</si>
  <si>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</si>
  <si>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</si>
  <si>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</si>
  <si>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</si>
  <si>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</si>
  <si>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</si>
  <si>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</si>
  <si>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</si>
  <si>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</si>
  <si>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</si>
  <si>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</si>
  <si>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</si>
  <si>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</si>
  <si>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</si>
  <si>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</si>
  <si>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</si>
  <si>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</si>
  <si>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</si>
  <si>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</si>
  <si>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</si>
  <si>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</si>
  <si>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</si>
  <si>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</si>
  <si>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</si>
  <si>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</si>
  <si>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</si>
  <si>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</si>
  <si>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</si>
  <si>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</si>
  <si>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</si>
  <si>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</si>
  <si>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</si>
  <si>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</si>
  <si>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</si>
  <si>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</si>
  <si>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</si>
  <si>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</si>
  <si>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</si>
  <si>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</si>
  <si>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</si>
  <si>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</si>
  <si>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</si>
  <si>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</si>
  <si>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</si>
  <si>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</si>
  <si>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</si>
  <si>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</si>
  <si>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</si>
  <si>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</si>
  <si>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</si>
  <si>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</si>
  <si>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</si>
  <si>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</si>
  <si>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</si>
  <si>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</si>
  <si>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</si>
  <si>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</si>
  <si>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</si>
  <si>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</si>
  <si>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</si>
  <si>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</si>
  <si>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</si>
  <si>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</si>
  <si>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</si>
  <si>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</si>
  <si>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</si>
  <si>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</si>
  <si>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</si>
  <si>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</si>
  <si>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</si>
  <si>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</si>
  <si>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</si>
  <si>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</si>
  <si>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</si>
  <si>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</si>
  <si>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</si>
  <si>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</si>
  <si>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</si>
  <si>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</si>
  <si>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</si>
  <si>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</si>
  <si>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</si>
  <si>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</si>
  <si>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</si>
  <si>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</si>
  <si>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</si>
  <si>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</si>
  <si>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</si>
  <si>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</si>
  <si>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</si>
  <si>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</si>
  <si>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</si>
  <si>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</si>
  <si>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</si>
  <si>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</si>
  <si>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</si>
  <si>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</si>
  <si>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</si>
  <si>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</si>
  <si>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</si>
  <si>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</si>
  <si>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</si>
  <si>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</si>
  <si>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</si>
  <si>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</si>
  <si>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</si>
  <si>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</si>
  <si>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</si>
  <si>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</si>
  <si>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</si>
  <si>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</si>
  <si>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</si>
  <si>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</si>
  <si>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</si>
  <si>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</si>
  <si>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</si>
  <si>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</si>
  <si>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</si>
  <si>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</si>
  <si>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</si>
  <si>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</si>
  <si>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</si>
  <si>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</si>
  <si>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</si>
  <si>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</si>
  <si>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</si>
  <si>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</si>
  <si>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</si>
  <si>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</si>
  <si>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</si>
  <si>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</si>
  <si>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</si>
  <si>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</si>
  <si>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</si>
  <si>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</si>
  <si>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</si>
  <si>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</si>
  <si>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</si>
  <si>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</si>
  <si>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</si>
  <si>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</si>
  <si>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</si>
  <si>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</si>
  <si>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</si>
  <si>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</si>
  <si>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</si>
  <si>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</si>
  <si>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</si>
  <si>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</si>
  <si>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</si>
  <si>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</si>
  <si>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</si>
  <si>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</si>
  <si>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</si>
  <si>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</si>
  <si>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</si>
  <si>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</si>
  <si>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</si>
  <si>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</si>
  <si>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</si>
  <si>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</si>
  <si>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</si>
  <si>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</si>
  <si>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</si>
  <si>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</si>
  <si>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</si>
  <si>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</si>
  <si>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</si>
  <si>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</si>
  <si>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</si>
  <si>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</si>
  <si>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</si>
  <si>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</si>
  <si>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</si>
  <si>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</si>
  <si>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</si>
  <si>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</si>
  <si>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</si>
  <si>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</si>
  <si>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</si>
  <si>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</si>
  <si>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</si>
  <si>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</si>
  <si>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</si>
  <si>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</si>
  <si>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</si>
  <si>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</si>
  <si>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</si>
  <si>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</si>
  <si>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</si>
  <si>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</si>
  <si>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</si>
  <si>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</si>
  <si>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</si>
  <si>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</si>
  <si>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</si>
  <si>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</si>
  <si>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</si>
  <si>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</si>
  <si>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</si>
  <si>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</si>
  <si>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</si>
  <si>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</si>
  <si>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</si>
  <si>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</si>
  <si>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</si>
  <si>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</si>
  <si>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</si>
  <si>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</si>
  <si>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</si>
  <si>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</si>
  <si>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</si>
  <si>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</si>
  <si>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</si>
  <si>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</si>
  <si>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</si>
  <si>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</si>
  <si>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</si>
  <si>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</si>
  <si>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</si>
  <si>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</si>
  <si>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</si>
  <si>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</si>
  <si>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</si>
  <si>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</si>
  <si>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</si>
  <si>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</si>
  <si>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</si>
  <si>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</si>
  <si>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</si>
  <si>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</si>
  <si>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</si>
  <si>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</si>
  <si>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</si>
  <si>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</si>
  <si>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</si>
  <si>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</si>
  <si>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</si>
  <si>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</si>
  <si>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</si>
  <si>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</si>
  <si>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</si>
  <si>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</si>
  <si>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</si>
  <si>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</si>
  <si>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</si>
  <si>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</si>
  <si>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</si>
  <si>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</si>
  <si>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</si>
  <si>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</si>
  <si>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</si>
  <si>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</si>
  <si>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</si>
  <si>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</si>
  <si>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</si>
  <si>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</si>
  <si>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</si>
  <si>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</si>
  <si>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</si>
  <si>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</si>
  <si>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</si>
  <si>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</si>
  <si>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</si>
  <si>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</si>
  <si>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</si>
  <si>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</si>
  <si>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</si>
  <si>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</si>
  <si>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</si>
  <si>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</si>
  <si>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</si>
  <si>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</si>
  <si>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</si>
  <si>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</si>
  <si>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</si>
  <si>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</si>
  <si>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</si>
  <si>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</si>
  <si>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</si>
  <si>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</si>
  <si>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</si>
  <si>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</si>
  <si>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</si>
  <si>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</si>
  <si>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</si>
  <si>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</si>
  <si>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</si>
  <si>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</si>
  <si>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</si>
  <si>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</si>
  <si>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</si>
  <si>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</si>
  <si>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</si>
  <si>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</si>
  <si>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</si>
  <si>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</si>
  <si>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</si>
  <si>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</si>
  <si>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</si>
  <si>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</si>
  <si>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</si>
  <si>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</si>
  <si>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</si>
  <si>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</si>
  <si>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</si>
  <si>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</si>
  <si>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</si>
  <si>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</si>
  <si>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</si>
  <si>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</si>
  <si>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</si>
  <si>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</si>
  <si>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</si>
  <si>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</si>
  <si>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</si>
  <si>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</si>
  <si>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</si>
  <si>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</si>
  <si>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</si>
  <si>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</si>
  <si>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</si>
  <si>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</si>
  <si>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</si>
  <si>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</si>
  <si>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</si>
  <si>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</si>
  <si>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</si>
  <si>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</si>
  <si>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</si>
  <si>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</si>
  <si>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</si>
  <si>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</si>
  <si>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</si>
  <si>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</si>
  <si>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</si>
  <si>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</si>
  <si>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</si>
  <si>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</si>
  <si>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</si>
  <si>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</si>
  <si>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</si>
  <si>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</si>
  <si>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</si>
  <si>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</si>
  <si>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</si>
  <si>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</si>
  <si>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</si>
  <si>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</si>
  <si>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</si>
  <si>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</si>
  <si>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</si>
  <si>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</si>
  <si>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</si>
  <si>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</si>
  <si>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</si>
  <si>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</si>
  <si>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</si>
  <si>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</si>
  <si>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</si>
  <si>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</si>
  <si>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</si>
  <si>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</si>
  <si>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</si>
  <si>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</si>
  <si>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</si>
  <si>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</si>
  <si>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</si>
  <si>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</si>
  <si>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</si>
  <si>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</si>
  <si>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</si>
  <si>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</si>
  <si>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</si>
  <si>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</si>
  <si>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</si>
  <si>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</si>
  <si>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</si>
  <si>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</si>
  <si>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</si>
  <si>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</si>
  <si>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</si>
  <si>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</si>
  <si>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</si>
  <si>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</si>
  <si>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</si>
  <si>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</si>
  <si>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</si>
  <si>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</si>
  <si>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</si>
  <si>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</si>
  <si>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</si>
  <si>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</si>
  <si>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</si>
  <si>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</si>
  <si>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</si>
  <si>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</si>
  <si>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</si>
  <si>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</si>
  <si>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</si>
  <si>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</si>
  <si>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</si>
  <si>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</si>
  <si>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</si>
  <si>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</si>
  <si>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</si>
  <si>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</si>
  <si>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</si>
  <si>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</si>
  <si>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</si>
  <si>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</si>
  <si>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</si>
  <si>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</si>
  <si>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</si>
  <si>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</si>
  <si>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</si>
  <si>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</si>
  <si>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</si>
  <si>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</si>
  <si>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</si>
  <si>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</si>
  <si>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</si>
  <si>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</si>
  <si>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</si>
  <si>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</si>
  <si>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</si>
  <si>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</si>
  <si>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</si>
  <si>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</si>
  <si>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</si>
  <si>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</si>
  <si>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</si>
  <si>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</si>
  <si>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</si>
  <si>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</si>
  <si>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</si>
  <si>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</si>
  <si>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</si>
  <si>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</si>
  <si>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</si>
  <si>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</si>
  <si>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</si>
  <si>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</si>
  <si>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</si>
  <si>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</si>
  <si>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</si>
  <si>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</si>
  <si>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</si>
  <si>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</si>
  <si>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</si>
  <si>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</si>
  <si>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</si>
  <si>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</si>
  <si>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</si>
  <si>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</si>
  <si>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</si>
  <si>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</si>
  <si>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</si>
  <si>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</si>
  <si>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</si>
  <si>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</si>
  <si>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</si>
  <si>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</si>
  <si>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</si>
  <si>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</si>
  <si>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</si>
  <si>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</si>
  <si>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</si>
  <si>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</si>
  <si>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</si>
  <si>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</si>
  <si>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</si>
  <si>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</si>
  <si>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</si>
  <si>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</si>
  <si>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</si>
  <si>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</si>
  <si>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</si>
  <si>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</si>
  <si>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</si>
  <si>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</si>
  <si>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</si>
  <si>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</si>
  <si>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</si>
  <si>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</si>
  <si>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</si>
  <si>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</si>
  <si>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</si>
  <si>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</si>
  <si>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</si>
  <si>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</si>
  <si>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</si>
  <si>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</si>
  <si>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</si>
  <si>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</si>
  <si>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</si>
  <si>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</si>
  <si>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</si>
  <si>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</si>
  <si>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</si>
  <si>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</si>
  <si>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</si>
  <si>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</si>
  <si>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</si>
  <si>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</si>
  <si>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</si>
  <si>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</si>
  <si>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</si>
  <si>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</si>
  <si>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</si>
  <si>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</si>
  <si>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</si>
  <si>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</si>
  <si>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</si>
  <si>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</si>
  <si>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</si>
  <si>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</si>
  <si>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</si>
  <si>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</si>
  <si>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</si>
  <si>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</si>
  <si>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</si>
  <si>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</si>
  <si>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</si>
  <si>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</si>
  <si>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</si>
  <si>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</si>
  <si>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</si>
  <si>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</si>
  <si>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</si>
  <si>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</si>
  <si>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</si>
  <si>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</si>
  <si>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</si>
  <si>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</si>
  <si>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</si>
  <si>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</si>
  <si>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</si>
  <si>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</si>
  <si>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</si>
  <si>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</si>
  <si>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</si>
  <si>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</si>
  <si>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</si>
  <si>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</si>
  <si>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</si>
  <si>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</si>
  <si>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</si>
  <si>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</si>
  <si>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</si>
  <si>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</si>
  <si>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</si>
  <si>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</si>
  <si>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</si>
  <si>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</si>
  <si>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</si>
  <si>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</si>
  <si>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</si>
  <si>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</si>
  <si>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</si>
  <si>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</si>
  <si>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</si>
  <si>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</si>
  <si>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</si>
  <si>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</si>
  <si>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</si>
  <si>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</si>
  <si>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</si>
  <si>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</si>
  <si>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</si>
  <si>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</si>
  <si>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</si>
  <si>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</si>
  <si>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</si>
  <si>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</si>
  <si>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</si>
  <si>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</si>
  <si>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</si>
  <si>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</si>
  <si>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</si>
  <si>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</si>
  <si>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</si>
  <si>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</si>
  <si>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</si>
  <si>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</si>
  <si>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</si>
  <si>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</si>
  <si>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</si>
  <si>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</si>
  <si>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</si>
  <si>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</si>
  <si>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</si>
  <si>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</si>
  <si>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</si>
  <si>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</si>
  <si>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</si>
  <si>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</si>
  <si>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</si>
  <si>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</si>
  <si>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</si>
  <si>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</si>
  <si>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</si>
  <si>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</si>
  <si>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</si>
  <si>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</si>
  <si>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</si>
  <si>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</si>
  <si>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</si>
  <si>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</si>
  <si>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</si>
  <si>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</si>
  <si>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</si>
  <si>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</si>
  <si>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</si>
  <si>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</si>
  <si>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</si>
  <si>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</si>
  <si>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</si>
  <si>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</si>
  <si>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</si>
  <si>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</si>
  <si>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</si>
  <si>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</si>
  <si>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</si>
  <si>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</si>
  <si>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</si>
  <si>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</si>
  <si>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</si>
  <si>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</si>
  <si>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</si>
  <si>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</si>
  <si>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</si>
  <si>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</si>
  <si>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</si>
  <si>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</si>
  <si>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</si>
  <si>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</si>
  <si>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</si>
  <si>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</si>
  <si>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</si>
  <si>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</si>
  <si>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</si>
  <si>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</si>
  <si>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</si>
  <si>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</si>
  <si>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</si>
  <si>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</si>
  <si>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</si>
  <si>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</si>
  <si>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</si>
  <si>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</si>
  <si>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</si>
  <si>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</si>
  <si>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</si>
  <si>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</si>
  <si>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</si>
  <si>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</si>
  <si>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</si>
  <si>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</si>
  <si>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</si>
  <si>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</si>
  <si>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</si>
  <si>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</si>
  <si>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</si>
  <si>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</si>
  <si>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</si>
  <si>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</si>
  <si>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</si>
  <si>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</si>
  <si>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</si>
  <si>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</si>
  <si>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</si>
  <si>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</si>
  <si>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</si>
  <si>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</si>
  <si>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</si>
  <si>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</si>
  <si>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</si>
  <si>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</si>
  <si>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</si>
  <si>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</si>
  <si>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</si>
  <si>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</si>
  <si>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</si>
  <si>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</si>
  <si>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</si>
  <si>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</si>
  <si>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</si>
  <si>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</si>
  <si>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</si>
  <si>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</si>
  <si>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</si>
  <si>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</si>
  <si>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</si>
  <si>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</si>
  <si>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</si>
  <si>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</si>
  <si>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</si>
  <si>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</si>
  <si>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</si>
  <si>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</si>
  <si>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</si>
  <si>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</si>
  <si>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</si>
  <si>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</si>
  <si>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</si>
  <si>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</si>
  <si>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</si>
  <si>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</si>
  <si>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</si>
  <si>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</si>
  <si>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</si>
  <si>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</si>
  <si>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</si>
  <si>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</si>
  <si>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</si>
  <si>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</si>
  <si>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</si>
  <si>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</si>
  <si>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</si>
  <si>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</si>
  <si>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</si>
  <si>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</si>
  <si>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</si>
  <si>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</si>
  <si>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</si>
  <si>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</si>
  <si>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</si>
  <si>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</si>
  <si>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</si>
  <si>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</si>
  <si>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</si>
  <si>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</si>
  <si>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</si>
  <si>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</si>
  <si>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</si>
  <si>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</si>
  <si>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</si>
  <si>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</si>
  <si>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</si>
  <si>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</si>
  <si>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</si>
  <si>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</si>
  <si>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</si>
  <si>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</si>
  <si>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</si>
  <si>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</si>
  <si>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</si>
  <si>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</si>
  <si>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</si>
  <si>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</si>
  <si>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</si>
  <si>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</si>
  <si>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</si>
  <si>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</si>
  <si>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</si>
  <si>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</si>
  <si>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</si>
  <si>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</si>
  <si>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</si>
  <si>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</si>
  <si>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</si>
  <si>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</si>
  <si>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</si>
  <si>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</si>
  <si>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</si>
  <si>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</si>
  <si>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</si>
  <si>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</si>
  <si>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</si>
  <si>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</si>
  <si>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</si>
  <si>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</si>
  <si>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</si>
  <si>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</si>
  <si>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</si>
  <si>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</si>
  <si>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</si>
  <si>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</si>
  <si>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</si>
  <si>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</si>
  <si>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</si>
  <si>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</si>
  <si>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</si>
  <si>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</si>
  <si>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</si>
  <si>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</si>
  <si>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</si>
  <si>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</si>
  <si>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</si>
  <si>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</si>
  <si>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</si>
  <si>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</si>
  <si>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</si>
  <si>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</si>
  <si>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</si>
  <si>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</si>
  <si>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</si>
  <si>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</si>
  <si>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</si>
  <si>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</si>
  <si>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</si>
  <si>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</si>
  <si>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</si>
  <si>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</si>
  <si>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</si>
  <si>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</si>
  <si>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</si>
  <si>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</si>
  <si>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</si>
  <si>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</si>
  <si>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</si>
  <si>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</si>
  <si>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</si>
  <si>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</si>
  <si>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</si>
  <si>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</si>
  <si>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</si>
  <si>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</si>
  <si>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</si>
  <si>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</si>
  <si>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</si>
  <si>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</si>
  <si>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</si>
  <si>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</si>
  <si>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</si>
  <si>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</si>
  <si>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</si>
  <si>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</si>
  <si>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</si>
  <si>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</si>
  <si>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</si>
  <si>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</si>
  <si>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</si>
  <si>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</si>
  <si>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</si>
  <si>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</si>
  <si>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</si>
  <si>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</si>
  <si>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</si>
  <si>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</si>
  <si>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</si>
  <si>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</si>
  <si>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</si>
  <si>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</si>
  <si>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</si>
  <si>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</si>
  <si>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</si>
  <si>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</si>
  <si>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</si>
  <si>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</si>
  <si>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</si>
  <si>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</si>
  <si>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</si>
  <si>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</si>
  <si>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</si>
  <si>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</si>
  <si>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</si>
  <si>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</si>
  <si>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</si>
  <si>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</si>
  <si>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</si>
  <si>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</si>
  <si>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</si>
  <si>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</si>
  <si>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</si>
  <si>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</si>
  <si>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</si>
  <si>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</si>
  <si>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</si>
  <si>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</si>
  <si>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</si>
  <si>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</si>
  <si>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</si>
  <si>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</si>
  <si>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</si>
  <si>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</si>
  <si>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</si>
  <si>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</si>
  <si>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</si>
  <si>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</si>
  <si>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</si>
  <si>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</si>
  <si>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</si>
  <si>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</si>
  <si>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</si>
  <si>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</si>
  <si>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</si>
  <si>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</si>
  <si>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</si>
  <si>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</si>
  <si>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</si>
  <si>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</si>
  <si>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</si>
  <si>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</si>
  <si>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</si>
  <si>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</si>
  <si>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</si>
  <si>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</si>
  <si>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</si>
  <si>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</si>
  <si>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</si>
  <si>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</si>
  <si>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</si>
  <si>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</si>
  <si>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</si>
  <si>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</si>
  <si>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</si>
  <si>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</si>
  <si>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</si>
  <si>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</si>
  <si>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</si>
  <si>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</si>
  <si>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</si>
  <si>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</si>
  <si>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</si>
  <si>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</si>
  <si>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</si>
  <si>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</si>
  <si>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</si>
  <si>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</si>
  <si>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</si>
  <si>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</si>
  <si>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</si>
  <si>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</si>
  <si>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</si>
  <si>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</si>
  <si>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</si>
  <si>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</si>
  <si>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</si>
  <si>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</si>
  <si>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</si>
  <si>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</si>
  <si>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</si>
  <si>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</si>
  <si>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</si>
  <si>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</si>
  <si>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</si>
  <si>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</si>
  <si>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</si>
  <si>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</si>
  <si>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</si>
  <si>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</si>
  <si>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</si>
  <si>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</si>
  <si>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</si>
  <si>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</si>
  <si>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</si>
  <si>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</si>
  <si>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</si>
  <si>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</si>
  <si>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</si>
  <si>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</si>
  <si>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</si>
  <si>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</si>
  <si>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</si>
  <si>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</si>
  <si>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</si>
  <si>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</si>
  <si>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</si>
  <si>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</si>
  <si>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</si>
  <si>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</si>
  <si>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</si>
  <si>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</si>
  <si>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</si>
  <si>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</si>
  <si>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</si>
  <si>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</si>
  <si>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</si>
  <si>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</si>
  <si>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</si>
  <si>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</si>
  <si>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</si>
  <si>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</si>
  <si>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</si>
  <si>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</si>
  <si>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</si>
  <si>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</si>
  <si>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</si>
  <si>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</si>
  <si>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</si>
  <si>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</si>
  <si>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</si>
  <si>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</si>
  <si>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</si>
  <si>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</si>
  <si>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</si>
  <si>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</si>
  <si>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</si>
  <si>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</si>
  <si>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</si>
  <si>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</si>
  <si>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</si>
  <si>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</si>
  <si>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</si>
  <si>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</si>
  <si>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</si>
  <si>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</si>
  <si>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</si>
  <si>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</si>
  <si>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</si>
  <si>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</si>
  <si>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</si>
  <si>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</si>
  <si>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</si>
  <si>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</si>
  <si>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</si>
  <si>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</si>
  <si>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</si>
  <si>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</si>
  <si>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</si>
  <si>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</si>
  <si>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</si>
  <si>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</si>
  <si>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</si>
  <si>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</si>
  <si>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</si>
  <si>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</si>
  <si>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</si>
  <si>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</si>
  <si>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</si>
  <si>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</si>
  <si>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</si>
  <si>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</si>
  <si>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</si>
  <si>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</si>
  <si>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</si>
  <si>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</si>
  <si>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</si>
  <si>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</si>
  <si>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</si>
  <si>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</si>
  <si>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</si>
  <si>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</si>
  <si>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</si>
  <si>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</si>
  <si>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</si>
  <si>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</si>
  <si>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</si>
  <si>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</si>
  <si>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</si>
  <si>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</si>
  <si>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</si>
  <si>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</si>
  <si>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</si>
  <si>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</si>
  <si>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</si>
  <si>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</si>
  <si>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</si>
  <si>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</si>
  <si>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</si>
  <si>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</si>
  <si>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</si>
  <si>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</si>
  <si>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</si>
  <si>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</si>
  <si>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</si>
  <si>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</si>
  <si>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</si>
  <si>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</si>
  <si>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</si>
  <si>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</si>
  <si>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</si>
  <si>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</si>
  <si>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</si>
  <si>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</si>
  <si>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</si>
  <si>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</si>
  <si>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</si>
  <si>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</si>
  <si>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</si>
  <si>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</si>
  <si>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</si>
  <si>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</si>
  <si>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</si>
  <si>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</si>
  <si>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</si>
  <si>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</si>
  <si>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</si>
  <si>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</si>
  <si>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</si>
  <si>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</si>
  <si>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</si>
  <si>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</si>
  <si>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</si>
  <si>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</si>
  <si>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</si>
  <si>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</si>
  <si>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</si>
  <si>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</si>
  <si>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</si>
  <si>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</si>
  <si>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</si>
  <si>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</si>
  <si>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</si>
  <si>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</si>
  <si>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</si>
  <si>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</si>
  <si>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</si>
  <si>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</si>
  <si>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</si>
  <si>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</si>
  <si>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</si>
  <si>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</si>
  <si>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</si>
  <si>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</si>
  <si>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</si>
  <si>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</si>
  <si>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</si>
  <si>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</si>
  <si>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</si>
  <si>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</si>
  <si>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</si>
  <si>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</si>
  <si>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</si>
  <si>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</si>
  <si>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</si>
  <si>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</si>
  <si>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</si>
  <si>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</si>
  <si>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</si>
  <si>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</si>
  <si>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</si>
  <si>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</si>
  <si>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</si>
  <si>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</si>
  <si>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</si>
  <si>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</si>
  <si>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</si>
  <si>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</si>
  <si>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</si>
  <si>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</si>
  <si>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</si>
  <si>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</si>
  <si>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</si>
  <si>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</si>
  <si>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</si>
  <si>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</si>
  <si>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</si>
  <si>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</si>
  <si>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</si>
  <si>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</si>
  <si>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</si>
  <si>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</si>
  <si>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</si>
  <si>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</si>
  <si>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</si>
  <si>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</si>
  <si>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</si>
  <si>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</si>
  <si>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</si>
  <si>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</si>
  <si>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</si>
  <si>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</si>
  <si>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</si>
  <si>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</si>
  <si>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</si>
  <si>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</si>
  <si>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</si>
  <si>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</si>
  <si>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</si>
  <si>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</si>
  <si>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</si>
  <si>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</si>
  <si>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</si>
  <si>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</si>
  <si>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</si>
  <si>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</si>
  <si>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</si>
  <si>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</si>
  <si>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</si>
  <si>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</si>
  <si>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</si>
  <si>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</si>
  <si>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</si>
  <si>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</si>
  <si>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</si>
  <si>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877-0025</t>
  </si>
  <si>
    <t>田島２丁目６番１号</t>
    <rPh sb="0" eb="2">
      <t>タジマ</t>
    </rPh>
    <rPh sb="3" eb="5">
      <t>チョウメ</t>
    </rPh>
    <rPh sb="6" eb="7">
      <t>バン</t>
    </rPh>
    <rPh sb="8" eb="9">
      <t>ゴウ</t>
    </rPh>
    <phoneticPr fontId="8"/>
  </si>
  <si>
    <t>日田●●ビル６０２</t>
  </si>
  <si>
    <t>320001007000</t>
  </si>
  <si>
    <t>日田林業　株式会社</t>
  </si>
  <si>
    <t>●●●@△△△.co.jp</t>
  </si>
  <si>
    <t>0973-56-xxxx</t>
  </si>
  <si>
    <t>847-0212</t>
  </si>
  <si>
    <t>前津江町大野２１８９－１</t>
    <rPh sb="0" eb="4">
      <t>マエツエマチ</t>
    </rPh>
    <rPh sb="4" eb="6">
      <t>オオノ</t>
    </rPh>
    <phoneticPr fontId="8"/>
  </si>
  <si>
    <t>前　津江美</t>
    <rPh sb="0" eb="1">
      <t>マエ</t>
    </rPh>
    <rPh sb="2" eb="5">
      <t>ツエミ</t>
    </rPh>
    <phoneticPr fontId="8"/>
  </si>
  <si>
    <t>中津江行政書士事務所　金山　鯛生</t>
    <rPh sb="0" eb="3">
      <t>ナカツエ</t>
    </rPh>
    <rPh sb="3" eb="10">
      <t>ギョウセイショシジムショ</t>
    </rPh>
    <rPh sb="11" eb="13">
      <t>カナヤマ</t>
    </rPh>
    <rPh sb="14" eb="16">
      <t>タイオ</t>
    </rPh>
    <phoneticPr fontId="8"/>
  </si>
  <si>
    <t>現況地目や共有持分割合等の単位にまとめて届出</t>
  </si>
  <si>
    <t>前津江町大野</t>
    <rPh sb="0" eb="4">
      <t>マエツエマチ</t>
    </rPh>
    <rPh sb="4" eb="6">
      <t>オオノ</t>
    </rPh>
    <phoneticPr fontId="8"/>
  </si>
  <si>
    <t>字●●２１８９番２</t>
    <rPh sb="7" eb="8">
      <t>バン</t>
    </rPh>
    <phoneticPr fontId="8"/>
  </si>
  <si>
    <t>山林</t>
  </si>
  <si>
    <t>林業経営（伐採・再造林等）</t>
  </si>
  <si>
    <t>山林</t>
    <rPh sb="0" eb="2">
      <t>サンリン</t>
    </rPh>
    <phoneticPr fontId="8"/>
  </si>
  <si>
    <t>「伐採及び伐採後の造林の届出」を日田市あて行う予定</t>
  </si>
  <si>
    <t>75,000㎡、杉50年生　5,000本
25,000㎡、桧50年生　6,000本</t>
  </si>
  <si>
    <t>譲受人において伐採予定（時期未定）</t>
  </si>
  <si>
    <t>隣接する山林約130,000㎡を購入予定（2026年１０月～１２月頃）</t>
    <rPh sb="32" eb="33">
      <t>ガツ</t>
    </rPh>
    <phoneticPr fontId="8"/>
  </si>
  <si>
    <t>0973-22-xxxx</t>
    <phoneticPr fontId="8"/>
  </si>
  <si>
    <t>代表取締役　日田　隈三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</si>
</sst>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56" t="s">
        <v>8924</v>
      </c>
      <c r="F5" s="456"/>
      <c r="G5" s="457"/>
    </row>
    <row r="6" spans="1:7" ht="39.6" customHeight="1">
      <c r="C6" s="43" t="s">
        <v>8035</v>
      </c>
      <c r="D6" s="44" t="s">
        <v>8919</v>
      </c>
      <c r="E6" s="545" t="s">
        <v>8920</v>
      </c>
      <c r="F6" s="546"/>
      <c r="G6" s="547"/>
    </row>
    <row r="7" spans="1:7" ht="39.6" customHeight="1">
      <c r="C7" s="43" t="s">
        <v>8932</v>
      </c>
      <c r="D7" s="44" t="s">
        <v>8915</v>
      </c>
      <c r="E7" s="551" t="s">
        <v>8921</v>
      </c>
      <c r="F7" s="552"/>
      <c r="G7" s="553"/>
    </row>
    <row r="8" spans="1:7" ht="39.6" customHeight="1">
      <c r="C8" s="43" t="s">
        <v>8037</v>
      </c>
      <c r="D8" s="44" t="s">
        <v>8914</v>
      </c>
      <c r="E8" s="545" t="s">
        <v>8942</v>
      </c>
      <c r="F8" s="546"/>
      <c r="G8" s="547"/>
    </row>
    <row r="9" spans="1:7" ht="39.6" customHeight="1">
      <c r="C9" s="43" t="s">
        <v>8038</v>
      </c>
      <c r="D9" s="44" t="s">
        <v>8917</v>
      </c>
      <c r="E9" s="545" t="s">
        <v>8918</v>
      </c>
      <c r="F9" s="546"/>
      <c r="G9" s="547"/>
    </row>
    <row r="10" spans="1:7"/>
    <row r="11" spans="1:7" ht="24">
      <c r="B11" s="28" t="s">
        <v>9048</v>
      </c>
      <c r="C11" s="42"/>
    </row>
    <row r="12" spans="1:7" ht="19.5">
      <c r="B12" s="23" t="s">
        <v>9050</v>
      </c>
      <c r="C12" s="23"/>
    </row>
    <row r="13" spans="1:7">
      <c r="C13" s="29" t="s">
        <v>193</v>
      </c>
      <c r="D13" s="29" t="s">
        <v>8923</v>
      </c>
      <c r="E13" s="455" t="s">
        <v>8924</v>
      </c>
      <c r="F13" s="456"/>
      <c r="G13" s="457"/>
    </row>
    <row r="14" spans="1:7" ht="39" customHeight="1">
      <c r="C14" s="43" t="s">
        <v>8931</v>
      </c>
      <c r="D14" s="50" t="s">
        <v>8922</v>
      </c>
      <c r="E14" s="545" t="s">
        <v>8929</v>
      </c>
      <c r="F14" s="546"/>
      <c r="G14" s="547"/>
    </row>
    <row r="15" spans="1:7" ht="39" customHeight="1">
      <c r="C15" s="43" t="s">
        <v>8932</v>
      </c>
      <c r="D15" s="50" t="s">
        <v>8925</v>
      </c>
      <c r="E15" s="545" t="s">
        <v>8926</v>
      </c>
      <c r="F15" s="546"/>
      <c r="G15" s="547"/>
    </row>
    <row r="16" spans="1:7" ht="39" customHeight="1">
      <c r="C16" s="43" t="s">
        <v>8933</v>
      </c>
      <c r="D16" s="50" t="s">
        <v>8927</v>
      </c>
      <c r="E16" s="545" t="s">
        <v>8928</v>
      </c>
      <c r="F16" s="546"/>
      <c r="G16" s="547"/>
    </row>
    <row r="17" spans="2:12" ht="39" customHeight="1">
      <c r="C17" s="43" t="s">
        <v>8934</v>
      </c>
      <c r="D17" s="50" t="s">
        <v>8930</v>
      </c>
      <c r="E17" s="545" t="s">
        <v>9028</v>
      </c>
      <c r="F17" s="546"/>
      <c r="G17" s="547"/>
    </row>
    <row r="18" spans="2:12" ht="39" customHeight="1">
      <c r="C18" s="43" t="s">
        <v>8935</v>
      </c>
      <c r="D18" s="50" t="s">
        <v>8506</v>
      </c>
      <c r="E18" s="548" t="s">
        <v>8980</v>
      </c>
      <c r="F18" s="549"/>
      <c r="G18" s="550"/>
    </row>
    <row r="19" spans="2:12" s="25" customFormat="1" ht="18" customHeight="1">
      <c r="D19" s="23"/>
      <c r="E19" s="23"/>
      <c r="F19" s="23"/>
      <c r="G19" s="23"/>
      <c r="J19" s="24"/>
      <c r="K19" s="26"/>
      <c r="L19" s="27"/>
    </row>
    <row r="20" spans="2:12" ht="19.5">
      <c r="B20" s="23" t="s">
        <v>9049</v>
      </c>
      <c r="C20" s="23"/>
    </row>
    <row r="21" spans="2:12">
      <c r="C21" s="29" t="s">
        <v>193</v>
      </c>
      <c r="D21" s="29" t="s">
        <v>8936</v>
      </c>
      <c r="E21" s="455" t="s">
        <v>8924</v>
      </c>
      <c r="F21" s="456"/>
      <c r="G21" s="457"/>
    </row>
    <row r="22" spans="2:12" ht="39" customHeight="1">
      <c r="C22" s="535" t="s">
        <v>8931</v>
      </c>
      <c r="D22" s="538" t="s">
        <v>8542</v>
      </c>
      <c r="E22" s="542" t="s">
        <v>8949</v>
      </c>
      <c r="F22" s="543"/>
      <c r="G22" s="544"/>
    </row>
    <row r="23" spans="2:12" ht="27.6" customHeight="1">
      <c r="C23" s="536"/>
      <c r="D23" s="539"/>
      <c r="E23" s="541" t="s">
        <v>8960</v>
      </c>
      <c r="F23" s="46" t="s">
        <v>8937</v>
      </c>
      <c r="G23" s="44" t="s">
        <v>8951</v>
      </c>
    </row>
    <row r="24" spans="2:12" ht="27.6" customHeight="1">
      <c r="C24" s="536"/>
      <c r="D24" s="539"/>
      <c r="E24" s="541"/>
      <c r="F24" s="52" t="s">
        <v>8938</v>
      </c>
      <c r="G24" s="44" t="s">
        <v>8952</v>
      </c>
    </row>
    <row r="25" spans="2:12" ht="27.6" customHeight="1">
      <c r="C25" s="536"/>
      <c r="D25" s="539"/>
      <c r="E25" s="541"/>
      <c r="F25" s="43" t="s">
        <v>8941</v>
      </c>
      <c r="G25" s="44" t="s">
        <v>8953</v>
      </c>
    </row>
    <row r="26" spans="2:12" ht="27.6" customHeight="1">
      <c r="C26" s="536"/>
      <c r="D26" s="539"/>
      <c r="E26" s="541"/>
      <c r="F26" s="43" t="s">
        <v>8939</v>
      </c>
      <c r="G26" s="44" t="s">
        <v>8954</v>
      </c>
    </row>
    <row r="27" spans="2:12" ht="27.6" customHeight="1">
      <c r="C27" s="536"/>
      <c r="D27" s="539"/>
      <c r="E27" s="541"/>
      <c r="F27" s="43" t="s">
        <v>8940</v>
      </c>
      <c r="G27" s="44" t="s">
        <v>8955</v>
      </c>
    </row>
    <row r="28" spans="2:12" ht="27.6" customHeight="1">
      <c r="C28" s="537"/>
      <c r="D28" s="540"/>
      <c r="E28" s="541"/>
      <c r="F28" s="53"/>
      <c r="G28" s="44" t="s">
        <v>8956</v>
      </c>
    </row>
    <row r="29" spans="2:12" ht="54.75" customHeight="1">
      <c r="C29" s="43" t="s">
        <v>8932</v>
      </c>
      <c r="D29" s="50" t="s">
        <v>189</v>
      </c>
      <c r="E29" s="551" t="s">
        <v>9003</v>
      </c>
      <c r="F29" s="552"/>
      <c r="G29" s="553"/>
    </row>
    <row r="30" spans="2:12">
      <c r="C30" s="535" t="s">
        <v>8933</v>
      </c>
      <c r="D30" s="538" t="s">
        <v>8598</v>
      </c>
      <c r="E30" s="554" t="s">
        <v>8957</v>
      </c>
      <c r="F30" s="555"/>
      <c r="G30" s="556"/>
    </row>
    <row r="31" spans="2:12" ht="39" customHeight="1">
      <c r="C31" s="536"/>
      <c r="D31" s="539"/>
      <c r="E31" s="541" t="s">
        <v>8961</v>
      </c>
      <c r="F31" s="45" t="s">
        <v>8897</v>
      </c>
      <c r="G31" s="54" t="s">
        <v>8950</v>
      </c>
    </row>
    <row r="32" spans="2:12" ht="39" customHeight="1">
      <c r="C32" s="536"/>
      <c r="D32" s="539"/>
      <c r="E32" s="541"/>
      <c r="F32" s="45" t="s">
        <v>8943</v>
      </c>
      <c r="G32" s="55" t="s">
        <v>8944</v>
      </c>
    </row>
    <row r="33" spans="2:7" ht="39" customHeight="1">
      <c r="C33" s="536"/>
      <c r="D33" s="539"/>
      <c r="E33" s="541"/>
      <c r="F33" s="45" t="s">
        <v>8945</v>
      </c>
      <c r="G33" s="51" t="s">
        <v>8946</v>
      </c>
    </row>
    <row r="34" spans="2:7" ht="56.25">
      <c r="C34" s="536"/>
      <c r="D34" s="539"/>
      <c r="E34" s="541"/>
      <c r="F34" s="43" t="s">
        <v>8600</v>
      </c>
      <c r="G34" s="54" t="s">
        <v>8958</v>
      </c>
    </row>
    <row r="35" spans="2:7" ht="39" customHeight="1">
      <c r="C35" s="537"/>
      <c r="D35" s="540"/>
      <c r="E35" s="541"/>
      <c r="F35" s="43" t="s">
        <v>8947</v>
      </c>
      <c r="G35" s="55" t="s">
        <v>8948</v>
      </c>
    </row>
    <row r="36" spans="2:7" ht="128.25" customHeight="1">
      <c r="C36" s="43" t="s">
        <v>8934</v>
      </c>
      <c r="D36" s="50" t="s">
        <v>8602</v>
      </c>
      <c r="E36" s="545" t="s">
        <v>8962</v>
      </c>
      <c r="F36" s="549"/>
      <c r="G36" s="550"/>
    </row>
    <row r="37" spans="2:7" ht="18.75" customHeight="1"/>
    <row r="38" spans="2:7" ht="19.5">
      <c r="B38" s="23" t="s">
        <v>8959</v>
      </c>
    </row>
    <row r="39" spans="2:7" ht="19.5">
      <c r="C39" s="23" t="s">
        <v>8976</v>
      </c>
    </row>
    <row r="40" spans="2:7">
      <c r="C40" s="33" t="s">
        <v>193</v>
      </c>
      <c r="D40" s="455" t="s">
        <v>8977</v>
      </c>
      <c r="E40" s="456"/>
      <c r="F40" s="456"/>
      <c r="G40" s="457"/>
    </row>
    <row r="41" spans="2:7" ht="57" customHeight="1">
      <c r="C41" s="43" t="s">
        <v>8035</v>
      </c>
      <c r="D41" s="545" t="s">
        <v>9002</v>
      </c>
      <c r="E41" s="546"/>
      <c r="F41" s="546"/>
      <c r="G41" s="547"/>
    </row>
    <row r="42" spans="2:7" ht="39" customHeight="1">
      <c r="C42" s="43" t="s">
        <v>8036</v>
      </c>
      <c r="D42" s="545" t="s">
        <v>8978</v>
      </c>
      <c r="E42" s="546"/>
      <c r="F42" s="546"/>
      <c r="G42" s="547"/>
    </row>
    <row r="43" spans="2:7" ht="39" customHeight="1">
      <c r="C43" s="43" t="s">
        <v>8037</v>
      </c>
      <c r="D43" s="545" t="s">
        <v>8979</v>
      </c>
      <c r="E43" s="546"/>
      <c r="F43" s="546"/>
      <c r="G43" s="5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view="pageBreakPreview" topLeftCell="B1" zoomScale="85" zoomScaleNormal="85" zoomScaleSheetLayoutView="85" zoomScalePageLayoutView="70" workbookViewId="0">
      <pane ySplit="1" topLeftCell="A170" activePane="bottomLeft" state="frozen"/>
      <selection pane="bottomLeft" activeCell="J174" sqref="J17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9" t="s">
        <v>188</v>
      </c>
      <c r="E5" s="450"/>
      <c r="F5" s="451"/>
      <c r="G5" s="321" t="s">
        <v>8542</v>
      </c>
      <c r="H5" s="322" t="s">
        <v>189</v>
      </c>
      <c r="I5" s="321" t="s">
        <v>8598</v>
      </c>
      <c r="J5" s="193" t="s">
        <v>8602</v>
      </c>
    </row>
    <row r="6" spans="1:10" ht="33" customHeight="1" thickBot="1">
      <c r="C6" s="323" t="s">
        <v>8035</v>
      </c>
      <c r="D6" s="493" t="s">
        <v>8108</v>
      </c>
      <c r="E6" s="494"/>
      <c r="F6" s="495"/>
      <c r="G6" s="197" t="str">
        <f>IF(ISBLANK(H6),"必須","入力済")</f>
        <v>入力済</v>
      </c>
      <c r="H6" s="87">
        <v>46113</v>
      </c>
      <c r="I6" s="324" t="s">
        <v>8897</v>
      </c>
      <c r="J6" s="242" t="s">
        <v>8982</v>
      </c>
    </row>
    <row r="7" spans="1:10" ht="33" customHeight="1" thickBot="1">
      <c r="C7" s="325" t="s">
        <v>8036</v>
      </c>
      <c r="D7" s="467" t="s">
        <v>183</v>
      </c>
      <c r="E7" s="468"/>
      <c r="F7" s="469"/>
      <c r="G7" s="197" t="str">
        <f>IF(ISBLANK(H7),"必須","入力済")</f>
        <v>入力済</v>
      </c>
      <c r="H7" s="88">
        <v>46112</v>
      </c>
      <c r="I7" s="326" t="s">
        <v>8897</v>
      </c>
      <c r="J7" s="243" t="s">
        <v>8983</v>
      </c>
    </row>
    <row r="8" spans="1:10" ht="33" customHeight="1">
      <c r="C8" s="327" t="s">
        <v>8037</v>
      </c>
      <c r="D8" s="492" t="s">
        <v>8543</v>
      </c>
      <c r="E8" s="465" t="s">
        <v>8575</v>
      </c>
      <c r="F8" s="466"/>
      <c r="G8" s="197" t="str">
        <f>IF(ISBLANK(H8),"必須","入力済")</f>
        <v>入力済</v>
      </c>
      <c r="H8" s="63" t="s">
        <v>11193</v>
      </c>
      <c r="I8" s="328" t="s">
        <v>8600</v>
      </c>
      <c r="J8" s="244" t="s">
        <v>8599</v>
      </c>
    </row>
    <row r="9" spans="1:10" ht="33">
      <c r="C9" s="194" t="s">
        <v>8038</v>
      </c>
      <c r="D9" s="476"/>
      <c r="E9" s="472" t="s">
        <v>8718</v>
      </c>
      <c r="F9" s="473"/>
      <c r="G9" s="198" t="str">
        <f>IF(ISBLANK(H9),"必須","入力済")</f>
        <v>必須</v>
      </c>
      <c r="H9" s="59"/>
      <c r="I9" s="329" t="s">
        <v>8752</v>
      </c>
      <c r="J9" s="245" t="s">
        <v>8601</v>
      </c>
    </row>
    <row r="10" spans="1:10" ht="33" customHeight="1" thickBot="1">
      <c r="C10" s="330" t="s">
        <v>8039</v>
      </c>
      <c r="D10" s="477"/>
      <c r="E10" s="446" t="s">
        <v>8086</v>
      </c>
      <c r="F10" s="44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9" t="s">
        <v>188</v>
      </c>
      <c r="E13" s="450"/>
      <c r="F13" s="451"/>
      <c r="G13" s="321" t="s">
        <v>8542</v>
      </c>
      <c r="H13" s="322" t="s">
        <v>189</v>
      </c>
      <c r="I13" s="321" t="s">
        <v>8598</v>
      </c>
      <c r="J13" s="193" t="s">
        <v>8602</v>
      </c>
    </row>
    <row r="14" spans="1:10" ht="33">
      <c r="C14" s="327" t="s">
        <v>8035</v>
      </c>
      <c r="D14" s="462" t="s">
        <v>8576</v>
      </c>
      <c r="E14" s="465" t="s">
        <v>185</v>
      </c>
      <c r="F14" s="466"/>
      <c r="G14" s="197" t="str">
        <f>IF(ISBLANK(H14), IF(H15="国外", "該当の場合は必須", "必須"), "入力済")</f>
        <v>入力済</v>
      </c>
      <c r="H14" s="121" t="s">
        <v>11194</v>
      </c>
      <c r="I14" s="332" t="s">
        <v>8751</v>
      </c>
      <c r="J14" s="247" t="s">
        <v>8984</v>
      </c>
    </row>
    <row r="15" spans="1:10" ht="33" customHeight="1">
      <c r="C15" s="333" t="s">
        <v>8036</v>
      </c>
      <c r="D15" s="476"/>
      <c r="E15" s="483" t="s">
        <v>187</v>
      </c>
      <c r="F15" s="484"/>
      <c r="G15" s="200" t="str">
        <f>IF(ISBLANK(H15),"必須","入力済")</f>
        <v>入力済</v>
      </c>
      <c r="H15" s="56" t="s">
        <v>283</v>
      </c>
      <c r="I15" s="334" t="s">
        <v>8600</v>
      </c>
      <c r="J15" s="248" t="s">
        <v>8603</v>
      </c>
    </row>
    <row r="16" spans="1:10" ht="33" customHeight="1">
      <c r="C16" s="194" t="s">
        <v>8037</v>
      </c>
      <c r="D16" s="476"/>
      <c r="E16" s="458" t="s">
        <v>11080</v>
      </c>
      <c r="F16" s="459"/>
      <c r="G16" s="198" t="str">
        <f>IF(ISBLANK(H16),"必須","入力済")</f>
        <v>必須</v>
      </c>
      <c r="H16" s="60"/>
      <c r="I16" s="335" t="s">
        <v>8600</v>
      </c>
      <c r="J16" s="245" t="s">
        <v>11168</v>
      </c>
    </row>
    <row r="17" spans="3:10" ht="33" customHeight="1">
      <c r="C17" s="194" t="s">
        <v>8038</v>
      </c>
      <c r="D17" s="476"/>
      <c r="E17" s="458" t="s">
        <v>11081</v>
      </c>
      <c r="F17" s="459"/>
      <c r="G17" s="198" t="str">
        <f>IF(ISBLANK(H17),"必須","入力済" &amp; CHAR(10) &amp; "（" &amp; LEN(SUBSTITUTE(H17, CHAR(10), "")) &amp; "文字）")</f>
        <v>必須</v>
      </c>
      <c r="H17" s="60"/>
      <c r="I17" s="335" t="s">
        <v>8600</v>
      </c>
      <c r="J17" s="245" t="s">
        <v>11167</v>
      </c>
    </row>
    <row r="18" spans="3:10" ht="33" customHeight="1">
      <c r="C18" s="194" t="s">
        <v>8039</v>
      </c>
      <c r="D18" s="476"/>
      <c r="E18" s="470" t="s">
        <v>186</v>
      </c>
      <c r="F18" s="471"/>
      <c r="G18" s="198" t="str">
        <f>IF(ISBLANK(H18),"必須","入力済")</f>
        <v>入力済</v>
      </c>
      <c r="H18" s="60" t="s">
        <v>7228</v>
      </c>
      <c r="I18" s="335" t="s">
        <v>8600</v>
      </c>
      <c r="J18" s="245" t="s">
        <v>8604</v>
      </c>
    </row>
    <row r="19" spans="3:10" ht="33">
      <c r="C19" s="194" t="s">
        <v>8523</v>
      </c>
      <c r="D19" s="476"/>
      <c r="E19" s="496" t="s">
        <v>8721</v>
      </c>
      <c r="F19" s="497"/>
      <c r="G19" s="200" t="str">
        <f>IF(ISBLANK(H19),"必須","入力済")</f>
        <v>入力済</v>
      </c>
      <c r="H19" s="118" t="s">
        <v>11195</v>
      </c>
      <c r="I19" s="336" t="s">
        <v>8752</v>
      </c>
      <c r="J19" s="248" t="s">
        <v>8717</v>
      </c>
    </row>
    <row r="20" spans="3:10" ht="33.75" thickBot="1">
      <c r="C20" s="330" t="s">
        <v>8524</v>
      </c>
      <c r="D20" s="477"/>
      <c r="E20" s="488" t="s">
        <v>8722</v>
      </c>
      <c r="F20" s="489"/>
      <c r="G20" s="200" t="str">
        <f>IF(ISBLANK(H20),"該当の場合は必須","入力済")</f>
        <v>入力済</v>
      </c>
      <c r="H20" s="122" t="s">
        <v>11196</v>
      </c>
      <c r="I20" s="337" t="s">
        <v>8753</v>
      </c>
      <c r="J20" s="249" t="s">
        <v>8985</v>
      </c>
    </row>
    <row r="21" spans="3:10" ht="33" customHeight="1">
      <c r="C21" s="327" t="s">
        <v>8525</v>
      </c>
      <c r="D21" s="462" t="s">
        <v>8578</v>
      </c>
      <c r="E21" s="465" t="s">
        <v>8544</v>
      </c>
      <c r="F21" s="466"/>
      <c r="G21" s="197" t="str">
        <f t="shared" ref="G21:G26" si="0">IF(ISBLANK(H21),"必須","入力済")</f>
        <v>入力済</v>
      </c>
      <c r="H21" s="63" t="s">
        <v>7837</v>
      </c>
      <c r="I21" s="338" t="s">
        <v>8600</v>
      </c>
      <c r="J21" s="250" t="s">
        <v>9043</v>
      </c>
    </row>
    <row r="22" spans="3:10" ht="49.5">
      <c r="C22" s="194" t="s">
        <v>11107</v>
      </c>
      <c r="D22" s="463"/>
      <c r="E22" s="458" t="s">
        <v>11106</v>
      </c>
      <c r="F22" s="459"/>
      <c r="G22" s="216" t="str">
        <f>IF(ISBLANK(H22),"該当の場合は必須","入力済")</f>
        <v>入力済</v>
      </c>
      <c r="H22" s="309" t="s">
        <v>11197</v>
      </c>
      <c r="I22" s="339" t="s">
        <v>8751</v>
      </c>
      <c r="J22" s="245" t="s">
        <v>11189</v>
      </c>
    </row>
    <row r="23" spans="3:10" ht="49.5">
      <c r="C23" s="194" t="s">
        <v>11108</v>
      </c>
      <c r="D23" s="476"/>
      <c r="E23" s="483" t="str">
        <f>IF(H21="", "氏名（法人の場合は法人名）", IF(H21="個人", "氏名", "法人名"))</f>
        <v>法人名</v>
      </c>
      <c r="F23" s="484"/>
      <c r="G23" s="201" t="str">
        <f t="shared" si="0"/>
        <v>入力済</v>
      </c>
      <c r="H23" s="118" t="s">
        <v>11198</v>
      </c>
      <c r="I23" s="340" t="s">
        <v>8753</v>
      </c>
      <c r="J23" s="248" t="s">
        <v>8733</v>
      </c>
    </row>
    <row r="24" spans="3:10" ht="49.5">
      <c r="C24" s="194" t="s">
        <v>11109</v>
      </c>
      <c r="D24" s="476"/>
      <c r="E24" s="470" t="s">
        <v>9029</v>
      </c>
      <c r="F24" s="471"/>
      <c r="G24" s="198" t="str">
        <f t="shared" si="0"/>
        <v>入力済</v>
      </c>
      <c r="H24" s="119" t="s">
        <v>11216</v>
      </c>
      <c r="I24" s="339" t="s">
        <v>8753</v>
      </c>
      <c r="J24" s="245" t="s">
        <v>11082</v>
      </c>
    </row>
    <row r="25" spans="3:10" ht="33">
      <c r="C25" s="194" t="s">
        <v>11110</v>
      </c>
      <c r="D25" s="476"/>
      <c r="E25" s="483" t="s">
        <v>8460</v>
      </c>
      <c r="F25" s="484"/>
      <c r="G25" s="202" t="str">
        <f t="shared" si="0"/>
        <v>入力済</v>
      </c>
      <c r="H25" s="118" t="s">
        <v>11215</v>
      </c>
      <c r="I25" s="340" t="s">
        <v>8751</v>
      </c>
      <c r="J25" s="248" t="s">
        <v>8605</v>
      </c>
    </row>
    <row r="26" spans="3:10" ht="49.5" customHeight="1">
      <c r="C26" s="194" t="s">
        <v>11111</v>
      </c>
      <c r="D26" s="476"/>
      <c r="E26" s="470" t="s">
        <v>8455</v>
      </c>
      <c r="F26" s="471"/>
      <c r="G26" s="216" t="str">
        <f t="shared" si="0"/>
        <v>必須</v>
      </c>
      <c r="H26" s="60"/>
      <c r="I26" s="335" t="s">
        <v>8606</v>
      </c>
      <c r="J26" s="245" t="s">
        <v>11160</v>
      </c>
    </row>
    <row r="27" spans="3:10" ht="33">
      <c r="C27" s="194" t="s">
        <v>11112</v>
      </c>
      <c r="D27" s="476"/>
      <c r="E27" s="472" t="s">
        <v>8719</v>
      </c>
      <c r="F27" s="473"/>
      <c r="G27" s="198" t="str">
        <f>IF(ISBLANK(H27), "必須", "入力済" &amp; CHAR(10) &amp; "（" &amp; LEN(SUBSTITUTE(H27, CHAR(10), "")) &amp; "文字）")</f>
        <v>必須</v>
      </c>
      <c r="H27" s="96"/>
      <c r="I27" s="339" t="s">
        <v>8753</v>
      </c>
      <c r="J27" s="245" t="s">
        <v>11158</v>
      </c>
    </row>
    <row r="28" spans="3:10" ht="49.5" customHeight="1" thickBot="1">
      <c r="C28" s="330" t="s">
        <v>11113</v>
      </c>
      <c r="D28" s="477"/>
      <c r="E28" s="474" t="s">
        <v>11083</v>
      </c>
      <c r="F28" s="475"/>
      <c r="G28" s="203" t="str">
        <f t="shared" ref="G28:G45" si="1">IF(ISBLANK(H28),"必須","入力済")</f>
        <v>必須</v>
      </c>
      <c r="H28" s="64"/>
      <c r="I28" s="341" t="s">
        <v>8600</v>
      </c>
      <c r="J28" s="251" t="s">
        <v>11128</v>
      </c>
    </row>
    <row r="29" spans="3:10" ht="49.5" customHeight="1">
      <c r="C29" s="194" t="s">
        <v>11114</v>
      </c>
      <c r="D29" s="526" t="s">
        <v>11084</v>
      </c>
      <c r="E29" s="458" t="s">
        <v>11105</v>
      </c>
      <c r="F29" s="459"/>
      <c r="G29" s="216" t="str">
        <f>IF(ISBLANK(H29),"必須","入力済")</f>
        <v>入力済</v>
      </c>
      <c r="H29" s="60" t="s">
        <v>8111</v>
      </c>
      <c r="I29" s="335" t="s">
        <v>8606</v>
      </c>
      <c r="J29" s="245" t="s">
        <v>11165</v>
      </c>
    </row>
    <row r="30" spans="3:10" ht="33.75" customHeight="1">
      <c r="C30" s="194" t="s">
        <v>11115</v>
      </c>
      <c r="D30" s="527"/>
      <c r="E30" s="460" t="s">
        <v>11104</v>
      </c>
      <c r="F30" s="461"/>
      <c r="G30" s="198" t="str">
        <f>IF(ISBLANK(H30), "必須", "入力済" &amp; CHAR(10) &amp; "（" &amp; LEN(SUBSTITUTE(H30, CHAR(10), "")) &amp; "文字）")</f>
        <v>必須</v>
      </c>
      <c r="H30" s="96"/>
      <c r="I30" s="339" t="s">
        <v>8753</v>
      </c>
      <c r="J30" s="245" t="s">
        <v>11171</v>
      </c>
    </row>
    <row r="31" spans="3:10" ht="49.5" customHeight="1">
      <c r="C31" s="194" t="s">
        <v>11135</v>
      </c>
      <c r="D31" s="527"/>
      <c r="E31" s="458" t="s">
        <v>11072</v>
      </c>
      <c r="F31" s="459"/>
      <c r="G31" s="216" t="str">
        <f>IF(ISBLANK(H31),"必須","入力済")</f>
        <v>入力済</v>
      </c>
      <c r="H31" s="60" t="s">
        <v>8111</v>
      </c>
      <c r="I31" s="335" t="s">
        <v>8606</v>
      </c>
      <c r="J31" s="245" t="s">
        <v>11159</v>
      </c>
    </row>
    <row r="32" spans="3:10" ht="33.75" customHeight="1">
      <c r="C32" s="194" t="s">
        <v>11136</v>
      </c>
      <c r="D32" s="527"/>
      <c r="E32" s="460" t="s">
        <v>11073</v>
      </c>
      <c r="F32" s="461"/>
      <c r="G32" s="198" t="str">
        <f>IF(ISBLANK(H32), "必須", "入力済" &amp; CHAR(10) &amp; "（" &amp; LEN(SUBSTITUTE(H32, CHAR(10), "")) &amp; "文字）")</f>
        <v>必須</v>
      </c>
      <c r="H32" s="96"/>
      <c r="I32" s="339" t="s">
        <v>8753</v>
      </c>
      <c r="J32" s="245" t="s">
        <v>11161</v>
      </c>
    </row>
    <row r="33" spans="2:10" ht="49.5" customHeight="1">
      <c r="C33" s="342" t="s">
        <v>11137</v>
      </c>
      <c r="D33" s="527"/>
      <c r="E33" s="533" t="s">
        <v>11134</v>
      </c>
      <c r="F33" s="534"/>
      <c r="G33" s="312" t="str">
        <f t="shared" ref="G33" si="2">IF(ISBLANK(H33),"必須","入力済")</f>
        <v>必須</v>
      </c>
      <c r="H33" s="306"/>
      <c r="I33" s="343" t="s">
        <v>8600</v>
      </c>
      <c r="J33" s="307" t="s">
        <v>11162</v>
      </c>
    </row>
    <row r="34" spans="2:10" ht="66" customHeight="1">
      <c r="C34" s="194" t="s">
        <v>11116</v>
      </c>
      <c r="D34" s="527"/>
      <c r="E34" s="529" t="s">
        <v>11074</v>
      </c>
      <c r="F34" s="530"/>
      <c r="G34" s="304" t="str">
        <f>IF(ISBLANK(H34),"必須","入力済")</f>
        <v>入力済</v>
      </c>
      <c r="H34" s="60" t="s">
        <v>8111</v>
      </c>
      <c r="I34" s="335" t="s">
        <v>8606</v>
      </c>
      <c r="J34" s="245" t="s">
        <v>11166</v>
      </c>
    </row>
    <row r="35" spans="2:10" ht="33.75" customHeight="1">
      <c r="C35" s="194" t="s">
        <v>11117</v>
      </c>
      <c r="D35" s="527"/>
      <c r="E35" s="460" t="s">
        <v>11075</v>
      </c>
      <c r="F35" s="461"/>
      <c r="G35" s="198" t="str">
        <f>IF(ISBLANK(H35), "必須", "入力済" &amp; CHAR(10) &amp; "（" &amp; LEN(SUBSTITUTE(H35, CHAR(10), "")) &amp; "文字）")</f>
        <v>必須</v>
      </c>
      <c r="H35" s="96"/>
      <c r="I35" s="339" t="s">
        <v>8753</v>
      </c>
      <c r="J35" s="245" t="s">
        <v>11163</v>
      </c>
    </row>
    <row r="36" spans="2:10" ht="49.5" customHeight="1">
      <c r="C36" s="194" t="s">
        <v>11118</v>
      </c>
      <c r="D36" s="527"/>
      <c r="E36" s="529" t="s">
        <v>11078</v>
      </c>
      <c r="F36" s="530"/>
      <c r="G36" s="304" t="str">
        <f>IF(ISBLANK(H36),"必須","入力済")</f>
        <v>入力済</v>
      </c>
      <c r="H36" s="60" t="s">
        <v>8111</v>
      </c>
      <c r="I36" s="335" t="s">
        <v>8606</v>
      </c>
      <c r="J36" s="245" t="s">
        <v>11172</v>
      </c>
    </row>
    <row r="37" spans="2:10" ht="33.75" customHeight="1" thickBot="1">
      <c r="C37" s="330" t="s">
        <v>11119</v>
      </c>
      <c r="D37" s="528"/>
      <c r="E37" s="531" t="s">
        <v>11079</v>
      </c>
      <c r="F37" s="532"/>
      <c r="G37" s="204" t="str">
        <f>IF(ISBLANK(H37), "必須", "入力済" &amp; CHAR(10) &amp; "（" &amp; LEN(SUBSTITUTE(H37, CHAR(10), "")) &amp; "文字）")</f>
        <v>必須</v>
      </c>
      <c r="H37" s="308"/>
      <c r="I37" s="344" t="s">
        <v>8753</v>
      </c>
      <c r="J37" s="253" t="s">
        <v>11164</v>
      </c>
    </row>
    <row r="38" spans="2:10" ht="33" customHeight="1">
      <c r="C38" s="327" t="s">
        <v>11120</v>
      </c>
      <c r="D38" s="462" t="s">
        <v>8545</v>
      </c>
      <c r="E38" s="465" t="s">
        <v>8662</v>
      </c>
      <c r="F38" s="466"/>
      <c r="G38" s="303" t="str">
        <f t="shared" si="1"/>
        <v>入力済</v>
      </c>
      <c r="H38" s="63" t="s">
        <v>8087</v>
      </c>
      <c r="I38" s="345" t="s">
        <v>8600</v>
      </c>
      <c r="J38" s="244" t="s">
        <v>11176</v>
      </c>
    </row>
    <row r="39" spans="2:10" ht="49.5">
      <c r="C39" s="194" t="s">
        <v>11121</v>
      </c>
      <c r="D39" s="463"/>
      <c r="E39" s="478" t="s">
        <v>11173</v>
      </c>
      <c r="F39" s="479"/>
      <c r="G39" s="429" t="str">
        <f t="shared" si="1"/>
        <v>入力済</v>
      </c>
      <c r="H39" s="118" t="s">
        <v>11204</v>
      </c>
      <c r="I39" s="427" t="s">
        <v>8753</v>
      </c>
      <c r="J39" s="428" t="s">
        <v>11175</v>
      </c>
    </row>
    <row r="40" spans="2:10" ht="33">
      <c r="C40" s="194" t="s">
        <v>11122</v>
      </c>
      <c r="D40" s="463"/>
      <c r="E40" s="483" t="s">
        <v>8546</v>
      </c>
      <c r="F40" s="484"/>
      <c r="G40" s="429" t="str">
        <f t="shared" si="1"/>
        <v>入力済</v>
      </c>
      <c r="H40" s="118" t="s">
        <v>11200</v>
      </c>
      <c r="I40" s="427" t="s">
        <v>8751</v>
      </c>
      <c r="J40" s="428" t="s">
        <v>8532</v>
      </c>
    </row>
    <row r="41" spans="2:10" ht="33.75" thickBot="1">
      <c r="C41" s="330" t="s">
        <v>11123</v>
      </c>
      <c r="D41" s="464"/>
      <c r="E41" s="446" t="s">
        <v>8508</v>
      </c>
      <c r="F41" s="448"/>
      <c r="G41" s="204" t="str">
        <f t="shared" si="1"/>
        <v>入力済</v>
      </c>
      <c r="H41" s="97" t="s">
        <v>11199</v>
      </c>
      <c r="I41" s="346" t="s">
        <v>8751</v>
      </c>
      <c r="J41" s="252" t="s">
        <v>8735</v>
      </c>
    </row>
    <row r="42" spans="2:10" ht="49.5" customHeight="1">
      <c r="C42" s="327" t="s">
        <v>11124</v>
      </c>
      <c r="D42" s="492" t="s">
        <v>8547</v>
      </c>
      <c r="E42" s="465" t="s">
        <v>184</v>
      </c>
      <c r="F42" s="466"/>
      <c r="G42" s="205" t="str">
        <f t="shared" si="1"/>
        <v>入力済</v>
      </c>
      <c r="H42" s="63" t="s">
        <v>7845</v>
      </c>
      <c r="I42" s="338" t="s">
        <v>8600</v>
      </c>
      <c r="J42" s="244" t="s">
        <v>11063</v>
      </c>
    </row>
    <row r="43" spans="2:10" ht="50.25" thickBot="1">
      <c r="C43" s="330" t="s">
        <v>11125</v>
      </c>
      <c r="D43" s="477"/>
      <c r="E43" s="498" t="s">
        <v>8720</v>
      </c>
      <c r="F43" s="499"/>
      <c r="G43" s="204" t="str">
        <f t="shared" si="1"/>
        <v>入力済</v>
      </c>
      <c r="H43" s="120" t="s">
        <v>8004</v>
      </c>
      <c r="I43" s="344" t="s">
        <v>8753</v>
      </c>
      <c r="J43" s="253" t="s">
        <v>11129</v>
      </c>
    </row>
    <row r="44" spans="2:10" ht="49.5" customHeight="1" thickBot="1">
      <c r="C44" s="325" t="s">
        <v>11126</v>
      </c>
      <c r="D44" s="452" t="s">
        <v>8548</v>
      </c>
      <c r="E44" s="453"/>
      <c r="F44" s="454"/>
      <c r="G44" s="206" t="str">
        <f t="shared" si="1"/>
        <v>入力済</v>
      </c>
      <c r="H44" s="70" t="s">
        <v>8577</v>
      </c>
      <c r="I44" s="348" t="s">
        <v>8600</v>
      </c>
      <c r="J44" s="254" t="s">
        <v>8607</v>
      </c>
    </row>
    <row r="45" spans="2:10" ht="33" customHeight="1">
      <c r="C45" s="333" t="s">
        <v>11127</v>
      </c>
      <c r="D45" s="485" t="s">
        <v>11130</v>
      </c>
      <c r="E45" s="486"/>
      <c r="F45" s="487"/>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9" t="s">
        <v>188</v>
      </c>
      <c r="E48" s="450"/>
      <c r="F48" s="451"/>
      <c r="G48" s="321" t="s">
        <v>8542</v>
      </c>
      <c r="H48" s="322" t="s">
        <v>189</v>
      </c>
      <c r="I48" s="321" t="s">
        <v>8598</v>
      </c>
      <c r="J48" s="193" t="s">
        <v>8602</v>
      </c>
    </row>
    <row r="49" spans="2:10" ht="33">
      <c r="C49" s="327" t="s">
        <v>8035</v>
      </c>
      <c r="D49" s="500" t="s">
        <v>8549</v>
      </c>
      <c r="E49" s="465" t="s">
        <v>185</v>
      </c>
      <c r="F49" s="466"/>
      <c r="G49" s="197" t="str">
        <f>IF(ISBLANK(H49), IF(H50="国外", "該当の場合は必須", "必須"), "入力済")</f>
        <v>入力済</v>
      </c>
      <c r="H49" s="121" t="s">
        <v>11201</v>
      </c>
      <c r="I49" s="332" t="s">
        <v>8751</v>
      </c>
      <c r="J49" s="247" t="s">
        <v>8984</v>
      </c>
    </row>
    <row r="50" spans="2:10" ht="33" customHeight="1">
      <c r="C50" s="194" t="s">
        <v>8036</v>
      </c>
      <c r="D50" s="501"/>
      <c r="E50" s="483" t="s">
        <v>187</v>
      </c>
      <c r="F50" s="484"/>
      <c r="G50" s="201" t="str">
        <f>IF(ISBLANK(H50),"必須","入力済")</f>
        <v>入力済</v>
      </c>
      <c r="H50" s="56" t="s">
        <v>283</v>
      </c>
      <c r="I50" s="334" t="s">
        <v>8600</v>
      </c>
      <c r="J50" s="248" t="s">
        <v>8603</v>
      </c>
    </row>
    <row r="51" spans="2:10" ht="33" customHeight="1">
      <c r="C51" s="194" t="s">
        <v>8037</v>
      </c>
      <c r="D51" s="501"/>
      <c r="E51" s="483" t="s">
        <v>186</v>
      </c>
      <c r="F51" s="484"/>
      <c r="G51" s="200" t="str">
        <f>IF(ISBLANK(H51),"必須","入力済")</f>
        <v>入力済</v>
      </c>
      <c r="H51" s="56" t="s">
        <v>7228</v>
      </c>
      <c r="I51" s="334" t="s">
        <v>8600</v>
      </c>
      <c r="J51" s="248" t="s">
        <v>8604</v>
      </c>
    </row>
    <row r="52" spans="2:10" ht="33">
      <c r="C52" s="194" t="s">
        <v>8038</v>
      </c>
      <c r="D52" s="501"/>
      <c r="E52" s="483" t="s">
        <v>8721</v>
      </c>
      <c r="F52" s="484"/>
      <c r="G52" s="201" t="str">
        <f>IF(ISBLANK(H52),"必須","入力済")</f>
        <v>入力済</v>
      </c>
      <c r="H52" s="118" t="s">
        <v>11202</v>
      </c>
      <c r="I52" s="336" t="s">
        <v>8753</v>
      </c>
      <c r="J52" s="256" t="s">
        <v>8723</v>
      </c>
    </row>
    <row r="53" spans="2:10" ht="33.75" thickBot="1">
      <c r="C53" s="330" t="s">
        <v>8039</v>
      </c>
      <c r="D53" s="502"/>
      <c r="E53" s="446" t="s">
        <v>8722</v>
      </c>
      <c r="F53" s="448"/>
      <c r="G53" s="208" t="str">
        <f>IF(ISBLANK(H53),"該当の場合は必須","入力済")</f>
        <v>該当の場合は必須</v>
      </c>
      <c r="H53" s="122"/>
      <c r="I53" s="337" t="s">
        <v>8753</v>
      </c>
      <c r="J53" s="249" t="s">
        <v>8986</v>
      </c>
    </row>
    <row r="54" spans="2:10" ht="33" customHeight="1">
      <c r="C54" s="327" t="s">
        <v>8523</v>
      </c>
      <c r="D54" s="480" t="s">
        <v>8550</v>
      </c>
      <c r="E54" s="465" t="s">
        <v>8544</v>
      </c>
      <c r="F54" s="466"/>
      <c r="G54" s="197" t="str">
        <f>IF(ISBLANK(H54),"必須","入力済")</f>
        <v>入力済</v>
      </c>
      <c r="H54" s="63" t="s">
        <v>7836</v>
      </c>
      <c r="I54" s="338" t="s">
        <v>8600</v>
      </c>
      <c r="J54" s="250" t="s">
        <v>9044</v>
      </c>
    </row>
    <row r="55" spans="2:10" ht="66">
      <c r="C55" s="194" t="s">
        <v>8524</v>
      </c>
      <c r="D55" s="481"/>
      <c r="E55" s="483" t="str">
        <f>IF(H54="", "氏名（法人の場合は法人名）", IF(H54="個人", "氏名", "法人名"))</f>
        <v>氏名</v>
      </c>
      <c r="F55" s="484"/>
      <c r="G55" s="201" t="str">
        <f>IF(ISBLANK(H55),"必須","入力済")</f>
        <v>入力済</v>
      </c>
      <c r="H55" s="118" t="s">
        <v>11203</v>
      </c>
      <c r="I55" s="340" t="s">
        <v>8753</v>
      </c>
      <c r="J55" s="248" t="s">
        <v>11177</v>
      </c>
    </row>
    <row r="56" spans="2:10" ht="50.25" thickBot="1">
      <c r="C56" s="330" t="s">
        <v>8525</v>
      </c>
      <c r="D56" s="482"/>
      <c r="E56" s="435" t="s">
        <v>9029</v>
      </c>
      <c r="F56" s="436"/>
      <c r="G56" s="204" t="str">
        <f>IF(ISBLANK(H56),"必須","入力済")</f>
        <v>必須</v>
      </c>
      <c r="H56" s="120"/>
      <c r="I56" s="344" t="s">
        <v>8753</v>
      </c>
      <c r="J56" s="253" t="s">
        <v>8734</v>
      </c>
    </row>
    <row r="57" spans="2:10" ht="49.5" customHeight="1" thickBot="1">
      <c r="C57" s="325" t="s">
        <v>8526</v>
      </c>
      <c r="D57" s="452" t="s">
        <v>8551</v>
      </c>
      <c r="E57" s="453"/>
      <c r="F57" s="454"/>
      <c r="G57" s="206" t="str">
        <f>IF(ISBLANK(H57),"必須","入力済")</f>
        <v>入力済</v>
      </c>
      <c r="H57" s="70" t="s">
        <v>8577</v>
      </c>
      <c r="I57" s="348" t="s">
        <v>8600</v>
      </c>
      <c r="J57" s="254" t="s">
        <v>11178</v>
      </c>
    </row>
    <row r="58" spans="2:10" ht="33" customHeight="1" thickBot="1">
      <c r="C58" s="325" t="s">
        <v>8527</v>
      </c>
      <c r="D58" s="437" t="s">
        <v>9033</v>
      </c>
      <c r="E58" s="438"/>
      <c r="F58" s="439"/>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9" t="s">
        <v>188</v>
      </c>
      <c r="E62" s="450"/>
      <c r="F62" s="451"/>
      <c r="G62" s="321" t="s">
        <v>8542</v>
      </c>
      <c r="H62" s="322" t="s">
        <v>189</v>
      </c>
      <c r="I62" s="321" t="s">
        <v>8598</v>
      </c>
      <c r="J62" s="193" t="s">
        <v>8602</v>
      </c>
    </row>
    <row r="63" spans="2:10" ht="53.45" customHeight="1">
      <c r="C63" s="327" t="s">
        <v>8035</v>
      </c>
      <c r="D63" s="503" t="s">
        <v>8030</v>
      </c>
      <c r="E63" s="504"/>
      <c r="F63" s="505"/>
      <c r="G63" s="197" t="str">
        <f>IF(ISBLANK(H63),"必須","入力済")</f>
        <v>入力済</v>
      </c>
      <c r="H63" s="63" t="s">
        <v>8595</v>
      </c>
      <c r="I63" s="328" t="s">
        <v>8600</v>
      </c>
      <c r="J63" s="258" t="s">
        <v>8608</v>
      </c>
    </row>
    <row r="64" spans="2:10" ht="33" customHeight="1" thickBot="1">
      <c r="C64" s="330" t="s">
        <v>8036</v>
      </c>
      <c r="D64" s="323"/>
      <c r="E64" s="506" t="s">
        <v>8520</v>
      </c>
      <c r="F64" s="507"/>
      <c r="G64" s="210" t="str">
        <f>IF(ISBLANK(H64),"必須","入力済")</f>
        <v>必須</v>
      </c>
      <c r="H64" s="89"/>
      <c r="I64" s="352" t="s">
        <v>8897</v>
      </c>
      <c r="J64" s="259" t="s">
        <v>8987</v>
      </c>
    </row>
    <row r="65" spans="1:11" ht="49.5" customHeight="1" thickBot="1">
      <c r="C65" s="325" t="s">
        <v>8037</v>
      </c>
      <c r="D65" s="452" t="s">
        <v>9019</v>
      </c>
      <c r="E65" s="453"/>
      <c r="F65" s="454"/>
      <c r="G65" s="211" t="str">
        <f>IF(ISBLANK(H65),"必須","入力済")</f>
        <v>入力済</v>
      </c>
      <c r="H65" s="68">
        <v>16</v>
      </c>
      <c r="I65" s="353" t="s">
        <v>8751</v>
      </c>
      <c r="J65" s="260" t="s">
        <v>11191</v>
      </c>
    </row>
    <row r="66" spans="1:11" ht="18">
      <c r="F66" s="354"/>
      <c r="G66" s="354"/>
      <c r="H66" s="355"/>
      <c r="I66" s="26"/>
      <c r="J66" s="27"/>
    </row>
    <row r="67" spans="1:11" s="195" customFormat="1" ht="19.5" customHeight="1">
      <c r="B67" s="508" t="s">
        <v>8988</v>
      </c>
      <c r="C67" s="508"/>
      <c r="D67" s="508"/>
      <c r="E67" s="508"/>
      <c r="F67" s="508"/>
      <c r="G67" s="508"/>
      <c r="H67" s="508"/>
      <c r="I67" s="508"/>
      <c r="J67" s="508"/>
      <c r="K67" s="508"/>
    </row>
    <row r="68" spans="1:11" s="195" customFormat="1" ht="18" customHeight="1">
      <c r="B68" s="356"/>
      <c r="C68" s="509" t="s">
        <v>8552</v>
      </c>
      <c r="D68" s="509"/>
      <c r="E68" s="509"/>
      <c r="F68" s="509"/>
      <c r="G68" s="509"/>
      <c r="H68" s="509"/>
      <c r="I68" s="509"/>
      <c r="J68" s="509"/>
      <c r="K68" s="509"/>
    </row>
    <row r="69" spans="1:11" s="195" customFormat="1" ht="18" customHeight="1">
      <c r="B69" s="356"/>
      <c r="C69" s="509" t="s">
        <v>8617</v>
      </c>
      <c r="D69" s="509"/>
      <c r="E69" s="509"/>
      <c r="F69" s="509"/>
      <c r="G69" s="509"/>
      <c r="H69" s="509"/>
      <c r="I69" s="509"/>
      <c r="J69" s="509"/>
      <c r="K69" s="509"/>
    </row>
    <row r="70" spans="1:11" s="195" customFormat="1" ht="18" customHeight="1">
      <c r="B70" s="356"/>
      <c r="C70" s="356"/>
      <c r="D70" s="356" t="s">
        <v>8885</v>
      </c>
      <c r="E70" s="356"/>
      <c r="F70" s="356"/>
      <c r="G70" s="356"/>
      <c r="H70" s="356"/>
      <c r="I70" s="356"/>
      <c r="J70" s="356"/>
      <c r="K70" s="356"/>
    </row>
    <row r="71" spans="1:11" s="195" customFormat="1" ht="18" customHeight="1">
      <c r="B71" s="356"/>
      <c r="C71" s="509" t="s">
        <v>8553</v>
      </c>
      <c r="D71" s="509"/>
      <c r="E71" s="509"/>
      <c r="F71" s="509"/>
      <c r="G71" s="509"/>
      <c r="H71" s="509"/>
      <c r="I71" s="509"/>
      <c r="J71" s="509"/>
      <c r="K71" s="50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9" t="s">
        <v>188</v>
      </c>
      <c r="E73" s="450"/>
      <c r="F73" s="451"/>
      <c r="G73" s="321" t="s">
        <v>8542</v>
      </c>
      <c r="H73" s="322" t="s">
        <v>189</v>
      </c>
      <c r="I73" s="321" t="s">
        <v>8598</v>
      </c>
      <c r="J73" s="193" t="s">
        <v>8602</v>
      </c>
    </row>
    <row r="74" spans="1:11" s="195" customFormat="1" ht="36.6" customHeight="1" thickBot="1">
      <c r="B74" s="357"/>
      <c r="C74" s="358" t="s">
        <v>8725</v>
      </c>
      <c r="D74" s="453" t="s">
        <v>8724</v>
      </c>
      <c r="E74" s="453"/>
      <c r="F74" s="454"/>
      <c r="G74" s="212" t="str">
        <f>IF(ISBLANK(H74),"必須","入力済")</f>
        <v>入力済</v>
      </c>
      <c r="H74" s="95" t="s">
        <v>11205</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※すべての筆の情報を別紙にて提出（要確認）</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代表となる筆情報を入力 （一つ目の単位）</v>
      </c>
      <c r="C76" s="362"/>
      <c r="D76" s="362"/>
      <c r="E76" s="362"/>
      <c r="I76" s="26"/>
      <c r="J76" s="27"/>
    </row>
    <row r="77" spans="1:11" ht="20.25" thickBot="1">
      <c r="C77" s="321" t="s">
        <v>193</v>
      </c>
      <c r="D77" s="449" t="s">
        <v>188</v>
      </c>
      <c r="E77" s="450"/>
      <c r="F77" s="451"/>
      <c r="G77" s="321" t="s">
        <v>8542</v>
      </c>
      <c r="H77" s="322" t="s">
        <v>189</v>
      </c>
      <c r="I77" s="321" t="s">
        <v>8598</v>
      </c>
      <c r="J77" s="193" t="s">
        <v>8602</v>
      </c>
    </row>
    <row r="78" spans="1:11" ht="33" customHeight="1">
      <c r="C78" s="327" t="s">
        <v>8035</v>
      </c>
      <c r="D78" s="492" t="s">
        <v>8554</v>
      </c>
      <c r="E78" s="465" t="s">
        <v>187</v>
      </c>
      <c r="F78" s="466"/>
      <c r="G78" s="197" t="s">
        <v>11067</v>
      </c>
      <c r="H78" s="363" t="str">
        <f>IFERROR(VLOOKUP(A79,参照A!ET5:EU71,2,FALSE), "")</f>
        <v>大分県</v>
      </c>
      <c r="I78" s="364" t="s">
        <v>8611</v>
      </c>
      <c r="J78" s="244" t="s">
        <v>8609</v>
      </c>
    </row>
    <row r="79" spans="1:11" ht="33" customHeight="1">
      <c r="A79" s="365" t="str">
        <f>行政用!H18</f>
        <v>大分県_44</v>
      </c>
      <c r="C79" s="194" t="s">
        <v>8036</v>
      </c>
      <c r="D79" s="476"/>
      <c r="E79" s="483" t="s">
        <v>186</v>
      </c>
      <c r="F79" s="484"/>
      <c r="G79" s="201" t="str">
        <f>IF(ISBLANK(H79),"必須","入力済")</f>
        <v>入力済</v>
      </c>
      <c r="H79" s="56" t="s">
        <v>7228</v>
      </c>
      <c r="I79" s="334" t="s">
        <v>8600</v>
      </c>
      <c r="J79" s="248" t="s">
        <v>8610</v>
      </c>
    </row>
    <row r="80" spans="1:11" ht="33">
      <c r="C80" s="194" t="s">
        <v>8037</v>
      </c>
      <c r="D80" s="476"/>
      <c r="E80" s="510" t="s">
        <v>8555</v>
      </c>
      <c r="F80" s="366" t="s">
        <v>8556</v>
      </c>
      <c r="G80" s="201" t="str">
        <f>IF(ISBLANK(H80),"必須","入力済")</f>
        <v>入力済</v>
      </c>
      <c r="H80" s="118" t="s">
        <v>11206</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81" spans="2:10" ht="33">
      <c r="C81" s="194" t="s">
        <v>8038</v>
      </c>
      <c r="D81" s="476"/>
      <c r="E81" s="476"/>
      <c r="F81" s="368" t="s">
        <v>8557</v>
      </c>
      <c r="G81" s="201" t="str">
        <f>IF(ISBLANK(H81),"必須","入力済")</f>
        <v>入力済</v>
      </c>
      <c r="H81" s="118" t="s">
        <v>11207</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82" spans="2:10" ht="33">
      <c r="C82" s="194" t="s">
        <v>8039</v>
      </c>
      <c r="D82" s="476"/>
      <c r="E82" s="510"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83" spans="2:10" ht="33.75" thickBot="1">
      <c r="C83" s="330" t="s">
        <v>8523</v>
      </c>
      <c r="D83" s="477"/>
      <c r="E83" s="477"/>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84" spans="2:10" ht="33" customHeight="1">
      <c r="C84" s="327" t="s">
        <v>8524</v>
      </c>
      <c r="D84" s="492" t="s">
        <v>8559</v>
      </c>
      <c r="E84" s="465" t="s">
        <v>8560</v>
      </c>
      <c r="F84" s="466"/>
      <c r="G84" s="197" t="str">
        <f>IF(ISBLANK(H84),"必須","入力済")</f>
        <v>入力済</v>
      </c>
      <c r="H84" s="63" t="s">
        <v>11208</v>
      </c>
      <c r="I84" s="338" t="s">
        <v>8600</v>
      </c>
      <c r="J84" s="263" t="s">
        <v>9038</v>
      </c>
    </row>
    <row r="85" spans="2:10" ht="33" customHeight="1" thickBot="1">
      <c r="C85" s="330" t="s">
        <v>8525</v>
      </c>
      <c r="D85" s="477"/>
      <c r="E85" s="446" t="s">
        <v>8561</v>
      </c>
      <c r="F85" s="448"/>
      <c r="G85" s="199" t="str">
        <f>IF(ISBLANK(H85),"必須","入力済")</f>
        <v>入力済</v>
      </c>
      <c r="H85" s="62" t="s">
        <v>11208</v>
      </c>
      <c r="I85" s="371" t="s">
        <v>8600</v>
      </c>
      <c r="J85" s="246" t="s">
        <v>9039</v>
      </c>
    </row>
    <row r="86" spans="2:10" ht="33" customHeight="1" thickBot="1">
      <c r="C86" s="325" t="s">
        <v>8526</v>
      </c>
      <c r="D86" s="437" t="s">
        <v>8726</v>
      </c>
      <c r="E86" s="438"/>
      <c r="F86" s="439"/>
      <c r="G86" s="209" t="str">
        <f>IF(ISBLANK(H86), "必須",  "入力済")</f>
        <v>入力済</v>
      </c>
      <c r="H86" s="67">
        <v>15</v>
      </c>
      <c r="I86" s="372" t="s">
        <v>8751</v>
      </c>
      <c r="J86" s="257" t="s">
        <v>8736</v>
      </c>
    </row>
    <row r="87" spans="2:10" ht="33" customHeight="1" thickBot="1">
      <c r="C87" s="325" t="s">
        <v>8527</v>
      </c>
      <c r="D87" s="452" t="s">
        <v>8462</v>
      </c>
      <c r="E87" s="453"/>
      <c r="F87" s="454"/>
      <c r="G87" s="214" t="str">
        <f>IF(ISBLANK(H87),"可能な限り","入力済")</f>
        <v>入力済</v>
      </c>
      <c r="H87" s="69">
        <v>3000</v>
      </c>
      <c r="I87" s="374" t="s">
        <v>8751</v>
      </c>
      <c r="J87" s="254" t="s">
        <v>8737</v>
      </c>
    </row>
    <row r="88" spans="2:10" ht="66" customHeight="1" thickBot="1">
      <c r="C88" s="325" t="s">
        <v>8528</v>
      </c>
      <c r="D88" s="452" t="s">
        <v>8589</v>
      </c>
      <c r="E88" s="453"/>
      <c r="F88" s="454"/>
      <c r="G88" s="206" t="str">
        <f>IF(ISBLANK(H88),"必須","入力済")</f>
        <v>入力済</v>
      </c>
      <c r="H88" s="70" t="s">
        <v>8519</v>
      </c>
      <c r="I88" s="375" t="s">
        <v>8600</v>
      </c>
      <c r="J88" s="254" t="s">
        <v>9055</v>
      </c>
    </row>
    <row r="89" spans="2:10" ht="33.75" thickBot="1">
      <c r="C89" s="325" t="s">
        <v>8529</v>
      </c>
      <c r="D89" s="452" t="s">
        <v>8463</v>
      </c>
      <c r="E89" s="453"/>
      <c r="F89" s="454"/>
      <c r="G89" s="200" t="str">
        <f>IF(ISBLANK(H89),"該当の場合は必須","入力済")</f>
        <v>該当の場合は必須</v>
      </c>
      <c r="H89" s="99"/>
      <c r="I89" s="376" t="s">
        <v>8753</v>
      </c>
      <c r="J89" s="254" t="s">
        <v>8738</v>
      </c>
    </row>
    <row r="90" spans="2:10" ht="33" customHeight="1" thickBot="1">
      <c r="C90" s="325" t="s">
        <v>8530</v>
      </c>
      <c r="D90" s="452" t="s">
        <v>8060</v>
      </c>
      <c r="E90" s="453"/>
      <c r="F90" s="454"/>
      <c r="G90" s="214" t="str">
        <f>IF(ISBLANK(H90),"可能な限り","入力済")</f>
        <v>可能な限り</v>
      </c>
      <c r="H90" s="72"/>
      <c r="I90" s="377" t="s">
        <v>8751</v>
      </c>
      <c r="J90" s="254" t="s">
        <v>9040</v>
      </c>
    </row>
    <row r="91" spans="2:10" ht="33" customHeight="1" thickBot="1">
      <c r="C91" s="325" t="s">
        <v>8531</v>
      </c>
      <c r="D91" s="437" t="s">
        <v>8464</v>
      </c>
      <c r="E91" s="438"/>
      <c r="F91" s="439"/>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代表となる筆情報を入力 （二つ目の単位）</v>
      </c>
      <c r="C93" s="24"/>
      <c r="D93" s="24"/>
      <c r="E93" s="24"/>
      <c r="I93" s="26"/>
      <c r="J93" s="27"/>
    </row>
    <row r="94" spans="2:10" ht="20.25" thickBot="1">
      <c r="C94" s="321" t="s">
        <v>193</v>
      </c>
      <c r="D94" s="449" t="s">
        <v>188</v>
      </c>
      <c r="E94" s="450"/>
      <c r="F94" s="451"/>
      <c r="G94" s="321" t="s">
        <v>8542</v>
      </c>
      <c r="H94" s="322" t="s">
        <v>189</v>
      </c>
      <c r="I94" s="321" t="s">
        <v>8598</v>
      </c>
      <c r="J94" s="193" t="s">
        <v>8602</v>
      </c>
    </row>
    <row r="95" spans="2:10" ht="33" customHeight="1" thickBot="1">
      <c r="C95" s="330" t="s">
        <v>8035</v>
      </c>
      <c r="D95" s="446" t="s">
        <v>8711</v>
      </c>
      <c r="E95" s="447"/>
      <c r="F95" s="448"/>
      <c r="G95" s="199" t="str">
        <f>IF(ISBLANK(H95),"必須","入力済")</f>
        <v>入力済</v>
      </c>
      <c r="H95" s="62" t="s">
        <v>8577</v>
      </c>
      <c r="I95" s="350" t="s">
        <v>8600</v>
      </c>
      <c r="J95" s="246" t="s">
        <v>8993</v>
      </c>
    </row>
    <row r="96" spans="2:10" ht="33">
      <c r="C96" s="194" t="s">
        <v>8036</v>
      </c>
      <c r="D96" s="440" t="s">
        <v>8554</v>
      </c>
      <c r="E96" s="44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97" spans="2:10" ht="33">
      <c r="C97" s="194" t="s">
        <v>8037</v>
      </c>
      <c r="D97" s="445"/>
      <c r="E97" s="445"/>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98" spans="2:10" ht="33">
      <c r="C98" s="194" t="s">
        <v>8038</v>
      </c>
      <c r="D98" s="445"/>
      <c r="E98" s="44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99" spans="2:10" ht="33.75" thickBot="1">
      <c r="C99" s="330" t="s">
        <v>8039</v>
      </c>
      <c r="D99" s="432"/>
      <c r="E99" s="432"/>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00" spans="2:10" ht="33" customHeight="1">
      <c r="C100" s="327" t="s">
        <v>8523</v>
      </c>
      <c r="D100" s="431" t="s">
        <v>8559</v>
      </c>
      <c r="E100" s="433" t="s">
        <v>8560</v>
      </c>
      <c r="F100" s="434"/>
      <c r="G100" s="205" t="str">
        <f>IF(ISBLANK(H100),"必須","入力済")</f>
        <v>必須</v>
      </c>
      <c r="H100" s="78"/>
      <c r="I100" s="385" t="s">
        <v>8600</v>
      </c>
      <c r="J100" s="266" t="s">
        <v>9038</v>
      </c>
    </row>
    <row r="101" spans="2:10" ht="33" customHeight="1" thickBot="1">
      <c r="C101" s="330" t="s">
        <v>8524</v>
      </c>
      <c r="D101" s="432"/>
      <c r="E101" s="435" t="s">
        <v>8561</v>
      </c>
      <c r="F101" s="436"/>
      <c r="G101" s="219" t="str">
        <f>IF(ISBLANK(H101),"必須","入力済")</f>
        <v>必須</v>
      </c>
      <c r="H101" s="65"/>
      <c r="I101" s="386" t="s">
        <v>8600</v>
      </c>
      <c r="J101" s="253" t="s">
        <v>9039</v>
      </c>
    </row>
    <row r="102" spans="2:10" ht="33" customHeight="1" thickBot="1">
      <c r="C102" s="325" t="s">
        <v>8525</v>
      </c>
      <c r="D102" s="441" t="s">
        <v>8726</v>
      </c>
      <c r="E102" s="442"/>
      <c r="F102" s="443"/>
      <c r="G102" s="220" t="str">
        <f>IF(ISBLANK(H102), "必須",  "入力済")</f>
        <v>必須</v>
      </c>
      <c r="H102" s="67"/>
      <c r="I102" s="387" t="s">
        <v>8751</v>
      </c>
      <c r="J102" s="267" t="s">
        <v>8736</v>
      </c>
    </row>
    <row r="103" spans="2:10" ht="33" customHeight="1" thickBot="1">
      <c r="C103" s="325" t="s">
        <v>8526</v>
      </c>
      <c r="D103" s="437" t="s">
        <v>8462</v>
      </c>
      <c r="E103" s="438"/>
      <c r="F103" s="439"/>
      <c r="G103" s="221" t="str">
        <f>IF(ISBLANK(H103),"可能な限り","入力済")</f>
        <v>可能な限り</v>
      </c>
      <c r="H103" s="79"/>
      <c r="I103" s="389" t="s">
        <v>8751</v>
      </c>
      <c r="J103" s="257" t="s">
        <v>8740</v>
      </c>
    </row>
    <row r="104" spans="2:10" ht="66" customHeight="1" thickBot="1">
      <c r="C104" s="325" t="s">
        <v>8527</v>
      </c>
      <c r="D104" s="437" t="s">
        <v>8589</v>
      </c>
      <c r="E104" s="438"/>
      <c r="F104" s="439"/>
      <c r="G104" s="222" t="str">
        <f>IF(ISBLANK(H104),"必須","入力済")</f>
        <v>必須</v>
      </c>
      <c r="H104" s="71"/>
      <c r="I104" s="390" t="s">
        <v>8600</v>
      </c>
      <c r="J104" s="257" t="s">
        <v>9055</v>
      </c>
    </row>
    <row r="105" spans="2:10" ht="33.75" thickBot="1">
      <c r="C105" s="325" t="s">
        <v>8528</v>
      </c>
      <c r="D105" s="437" t="s">
        <v>8463</v>
      </c>
      <c r="E105" s="438"/>
      <c r="F105" s="439"/>
      <c r="G105" s="215" t="str">
        <f>IF(ISBLANK(H105),"該当の場合は必須","入力済")</f>
        <v>該当の場合は必須</v>
      </c>
      <c r="H105" s="74"/>
      <c r="I105" s="372" t="s">
        <v>8753</v>
      </c>
      <c r="J105" s="257" t="s">
        <v>8738</v>
      </c>
    </row>
    <row r="106" spans="2:10" ht="33" customHeight="1" thickBot="1">
      <c r="C106" s="325" t="s">
        <v>8529</v>
      </c>
      <c r="D106" s="437" t="s">
        <v>8060</v>
      </c>
      <c r="E106" s="438"/>
      <c r="F106" s="439"/>
      <c r="G106" s="221" t="str">
        <f>IF(ISBLANK(H106),"可能な限り","入力済")</f>
        <v>可能な限り</v>
      </c>
      <c r="H106" s="77"/>
      <c r="I106" s="391" t="s">
        <v>8751</v>
      </c>
      <c r="J106" s="257" t="s">
        <v>9041</v>
      </c>
    </row>
    <row r="107" spans="2:10" ht="33" customHeight="1" thickBot="1">
      <c r="C107" s="325" t="s">
        <v>8530</v>
      </c>
      <c r="D107" s="437" t="s">
        <v>8464</v>
      </c>
      <c r="E107" s="438"/>
      <c r="F107" s="439"/>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代表となる筆情報を入力 （三つ目の単位）</v>
      </c>
      <c r="C109" s="24"/>
      <c r="D109" s="24"/>
      <c r="E109" s="24"/>
      <c r="I109" s="26"/>
      <c r="J109" s="27"/>
    </row>
    <row r="110" spans="2:10" ht="20.25" thickBot="1">
      <c r="C110" s="321" t="s">
        <v>193</v>
      </c>
      <c r="D110" s="449" t="s">
        <v>188</v>
      </c>
      <c r="E110" s="450"/>
      <c r="F110" s="451"/>
      <c r="G110" s="321" t="s">
        <v>8542</v>
      </c>
      <c r="H110" s="322" t="s">
        <v>189</v>
      </c>
      <c r="I110" s="321" t="s">
        <v>8598</v>
      </c>
      <c r="J110" s="193" t="s">
        <v>8602</v>
      </c>
    </row>
    <row r="111" spans="2:10" ht="33" customHeight="1" thickBot="1">
      <c r="C111" s="330" t="s">
        <v>8035</v>
      </c>
      <c r="D111" s="435" t="s">
        <v>8712</v>
      </c>
      <c r="E111" s="444"/>
      <c r="F111" s="436"/>
      <c r="G111" s="223" t="str">
        <f>IF(ISBLANK(H111),"必須","入力済")</f>
        <v>必須</v>
      </c>
      <c r="H111" s="65"/>
      <c r="I111" s="383" t="s">
        <v>8600</v>
      </c>
      <c r="J111" s="253" t="s">
        <v>8994</v>
      </c>
    </row>
    <row r="112" spans="2:10" ht="33">
      <c r="C112" s="194" t="s">
        <v>8036</v>
      </c>
      <c r="D112" s="440" t="s">
        <v>8554</v>
      </c>
      <c r="E112" s="44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13" spans="2:10" ht="33">
      <c r="C113" s="194" t="s">
        <v>8037</v>
      </c>
      <c r="D113" s="445"/>
      <c r="E113" s="445"/>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14" spans="2:10" ht="33">
      <c r="C114" s="194" t="s">
        <v>8038</v>
      </c>
      <c r="D114" s="445"/>
      <c r="E114" s="44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15" spans="2:10" ht="33.75" thickBot="1">
      <c r="C115" s="330" t="s">
        <v>8039</v>
      </c>
      <c r="D115" s="432"/>
      <c r="E115" s="432"/>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16" spans="2:10" ht="33" customHeight="1">
      <c r="C116" s="327" t="s">
        <v>8523</v>
      </c>
      <c r="D116" s="431" t="s">
        <v>8559</v>
      </c>
      <c r="E116" s="433" t="s">
        <v>8560</v>
      </c>
      <c r="F116" s="434"/>
      <c r="G116" s="205" t="str">
        <f>IF(ISBLANK(H116),"必須","入力済")</f>
        <v>必須</v>
      </c>
      <c r="H116" s="78"/>
      <c r="I116" s="385" t="s">
        <v>8600</v>
      </c>
      <c r="J116" s="266" t="s">
        <v>9038</v>
      </c>
    </row>
    <row r="117" spans="2:10" ht="33" customHeight="1" thickBot="1">
      <c r="C117" s="330" t="s">
        <v>8524</v>
      </c>
      <c r="D117" s="432"/>
      <c r="E117" s="435" t="s">
        <v>8561</v>
      </c>
      <c r="F117" s="436"/>
      <c r="G117" s="219" t="str">
        <f>IF(ISBLANK(H117),"必須","入力済")</f>
        <v>必須</v>
      </c>
      <c r="H117" s="65"/>
      <c r="I117" s="386" t="s">
        <v>8600</v>
      </c>
      <c r="J117" s="253" t="s">
        <v>9039</v>
      </c>
    </row>
    <row r="118" spans="2:10" ht="33" customHeight="1" thickBot="1">
      <c r="C118" s="325" t="s">
        <v>8525</v>
      </c>
      <c r="D118" s="437" t="s">
        <v>8726</v>
      </c>
      <c r="E118" s="438"/>
      <c r="F118" s="439"/>
      <c r="G118" s="209" t="str">
        <f>IF(ISBLANK(H118), "必須",  "入力済")</f>
        <v>必須</v>
      </c>
      <c r="H118" s="67"/>
      <c r="I118" s="372" t="s">
        <v>8751</v>
      </c>
      <c r="J118" s="257" t="s">
        <v>8736</v>
      </c>
    </row>
    <row r="119" spans="2:10" ht="33" customHeight="1" thickBot="1">
      <c r="C119" s="325" t="s">
        <v>8526</v>
      </c>
      <c r="D119" s="437" t="s">
        <v>8462</v>
      </c>
      <c r="E119" s="438"/>
      <c r="F119" s="439"/>
      <c r="G119" s="221" t="str">
        <f>IF(ISBLANK(H119),"可能な限り","入力済")</f>
        <v>可能な限り</v>
      </c>
      <c r="H119" s="79"/>
      <c r="I119" s="389" t="s">
        <v>8751</v>
      </c>
      <c r="J119" s="257" t="s">
        <v>8740</v>
      </c>
    </row>
    <row r="120" spans="2:10" ht="66" customHeight="1" thickBot="1">
      <c r="C120" s="325" t="s">
        <v>8527</v>
      </c>
      <c r="D120" s="437" t="s">
        <v>8589</v>
      </c>
      <c r="E120" s="438"/>
      <c r="F120" s="439"/>
      <c r="G120" s="222" t="str">
        <f>IF(ISBLANK(H120),"必須","入力済")</f>
        <v>必須</v>
      </c>
      <c r="H120" s="71"/>
      <c r="I120" s="390" t="s">
        <v>8600</v>
      </c>
      <c r="J120" s="257" t="s">
        <v>9055</v>
      </c>
    </row>
    <row r="121" spans="2:10" ht="33.75" thickBot="1">
      <c r="C121" s="325" t="s">
        <v>8528</v>
      </c>
      <c r="D121" s="437" t="s">
        <v>8463</v>
      </c>
      <c r="E121" s="438"/>
      <c r="F121" s="439"/>
      <c r="G121" s="215" t="str">
        <f>IF(ISBLANK(H121),"該当の場合は必須","入力済")</f>
        <v>該当の場合は必須</v>
      </c>
      <c r="H121" s="74"/>
      <c r="I121" s="372" t="s">
        <v>8753</v>
      </c>
      <c r="J121" s="257" t="s">
        <v>8738</v>
      </c>
    </row>
    <row r="122" spans="2:10" ht="33" customHeight="1" thickBot="1">
      <c r="C122" s="325" t="s">
        <v>8529</v>
      </c>
      <c r="D122" s="437" t="s">
        <v>8060</v>
      </c>
      <c r="E122" s="438"/>
      <c r="F122" s="439"/>
      <c r="G122" s="221" t="str">
        <f>IF(ISBLANK(H122),"可能な限り","入力済")</f>
        <v>可能な限り</v>
      </c>
      <c r="H122" s="77"/>
      <c r="I122" s="391" t="s">
        <v>8751</v>
      </c>
      <c r="J122" s="257" t="s">
        <v>9041</v>
      </c>
    </row>
    <row r="123" spans="2:10" ht="33" customHeight="1" thickBot="1">
      <c r="C123" s="325" t="s">
        <v>8530</v>
      </c>
      <c r="D123" s="437" t="s">
        <v>8464</v>
      </c>
      <c r="E123" s="438"/>
      <c r="F123" s="439"/>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代表となる筆情報を入力 （四つ目の単位）</v>
      </c>
      <c r="C125" s="24"/>
      <c r="D125" s="24"/>
      <c r="E125" s="24"/>
      <c r="I125" s="26"/>
      <c r="J125" s="27"/>
    </row>
    <row r="126" spans="2:10" ht="20.25" thickBot="1">
      <c r="C126" s="321" t="s">
        <v>193</v>
      </c>
      <c r="D126" s="449" t="s">
        <v>188</v>
      </c>
      <c r="E126" s="450"/>
      <c r="F126" s="451"/>
      <c r="G126" s="321" t="s">
        <v>8542</v>
      </c>
      <c r="H126" s="322" t="s">
        <v>189</v>
      </c>
      <c r="I126" s="321" t="s">
        <v>8598</v>
      </c>
      <c r="J126" s="193" t="s">
        <v>8602</v>
      </c>
    </row>
    <row r="127" spans="2:10" ht="33" customHeight="1" thickBot="1">
      <c r="C127" s="330" t="s">
        <v>8035</v>
      </c>
      <c r="D127" s="435" t="s">
        <v>8713</v>
      </c>
      <c r="E127" s="444"/>
      <c r="F127" s="436"/>
      <c r="G127" s="219" t="str">
        <f>IF(ISBLANK(H127),"必須","入力済")</f>
        <v>必須</v>
      </c>
      <c r="H127" s="65"/>
      <c r="I127" s="383" t="s">
        <v>8600</v>
      </c>
      <c r="J127" s="253" t="s">
        <v>8995</v>
      </c>
    </row>
    <row r="128" spans="2:10" ht="33">
      <c r="C128" s="194" t="s">
        <v>8036</v>
      </c>
      <c r="D128" s="440" t="s">
        <v>8554</v>
      </c>
      <c r="E128" s="44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29" spans="2:10" ht="33">
      <c r="C129" s="194" t="s">
        <v>8037</v>
      </c>
      <c r="D129" s="445"/>
      <c r="E129" s="445"/>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30" spans="2:10" ht="33">
      <c r="C130" s="194" t="s">
        <v>8038</v>
      </c>
      <c r="D130" s="445"/>
      <c r="E130" s="44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31" spans="2:10" ht="33.75" thickBot="1">
      <c r="C131" s="330" t="s">
        <v>8039</v>
      </c>
      <c r="D131" s="432"/>
      <c r="E131" s="432"/>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32" spans="2:10" ht="33" customHeight="1">
      <c r="C132" s="327" t="s">
        <v>8523</v>
      </c>
      <c r="D132" s="431" t="s">
        <v>8559</v>
      </c>
      <c r="E132" s="433" t="s">
        <v>8560</v>
      </c>
      <c r="F132" s="434"/>
      <c r="G132" s="205" t="str">
        <f>IF(ISBLANK(H132),"必須","入力済")</f>
        <v>必須</v>
      </c>
      <c r="H132" s="83"/>
      <c r="I132" s="385" t="s">
        <v>8600</v>
      </c>
      <c r="J132" s="266" t="s">
        <v>9038</v>
      </c>
    </row>
    <row r="133" spans="2:10" ht="33" customHeight="1" thickBot="1">
      <c r="C133" s="330" t="s">
        <v>8524</v>
      </c>
      <c r="D133" s="432"/>
      <c r="E133" s="435" t="s">
        <v>8561</v>
      </c>
      <c r="F133" s="436"/>
      <c r="G133" s="219" t="str">
        <f>IF(ISBLANK(H133),"必須","入力済")</f>
        <v>必須</v>
      </c>
      <c r="H133" s="64"/>
      <c r="I133" s="386" t="s">
        <v>8600</v>
      </c>
      <c r="J133" s="253" t="s">
        <v>9039</v>
      </c>
    </row>
    <row r="134" spans="2:10" ht="33" customHeight="1" thickBot="1">
      <c r="C134" s="325" t="s">
        <v>8525</v>
      </c>
      <c r="D134" s="437" t="s">
        <v>8726</v>
      </c>
      <c r="E134" s="438"/>
      <c r="F134" s="439"/>
      <c r="G134" s="209" t="str">
        <f>IF(ISBLANK(H134), "必須",  "入力済")</f>
        <v>必須</v>
      </c>
      <c r="H134" s="82"/>
      <c r="I134" s="372" t="s">
        <v>8751</v>
      </c>
      <c r="J134" s="257" t="s">
        <v>8736</v>
      </c>
    </row>
    <row r="135" spans="2:10" ht="33" customHeight="1" thickBot="1">
      <c r="C135" s="325" t="s">
        <v>8526</v>
      </c>
      <c r="D135" s="437" t="s">
        <v>8462</v>
      </c>
      <c r="E135" s="438"/>
      <c r="F135" s="439"/>
      <c r="G135" s="221" t="str">
        <f>IF(ISBLANK(H135),"可能な限り","入力済")</f>
        <v>可能な限り</v>
      </c>
      <c r="H135" s="84"/>
      <c r="I135" s="389" t="s">
        <v>8751</v>
      </c>
      <c r="J135" s="257" t="s">
        <v>8740</v>
      </c>
    </row>
    <row r="136" spans="2:10" ht="66" customHeight="1" thickBot="1">
      <c r="C136" s="325" t="s">
        <v>8527</v>
      </c>
      <c r="D136" s="437" t="s">
        <v>8589</v>
      </c>
      <c r="E136" s="438"/>
      <c r="F136" s="439"/>
      <c r="G136" s="222" t="str">
        <f>IF(ISBLANK(H136),"必須","入力済")</f>
        <v>必須</v>
      </c>
      <c r="H136" s="85"/>
      <c r="I136" s="390" t="s">
        <v>8600</v>
      </c>
      <c r="J136" s="257" t="s">
        <v>9055</v>
      </c>
    </row>
    <row r="137" spans="2:10" ht="33.75" thickBot="1">
      <c r="C137" s="325" t="s">
        <v>8528</v>
      </c>
      <c r="D137" s="437" t="s">
        <v>8463</v>
      </c>
      <c r="E137" s="438"/>
      <c r="F137" s="439"/>
      <c r="G137" s="215" t="str">
        <f>IF(ISBLANK(H137),"該当の場合は必須","入力済")</f>
        <v>該当の場合は必須</v>
      </c>
      <c r="H137" s="102"/>
      <c r="I137" s="372" t="s">
        <v>8753</v>
      </c>
      <c r="J137" s="257" t="s">
        <v>8738</v>
      </c>
    </row>
    <row r="138" spans="2:10" ht="33" customHeight="1" thickBot="1">
      <c r="C138" s="325" t="s">
        <v>8529</v>
      </c>
      <c r="D138" s="437" t="s">
        <v>8060</v>
      </c>
      <c r="E138" s="438"/>
      <c r="F138" s="439"/>
      <c r="G138" s="221" t="str">
        <f>IF(ISBLANK(H138),"可能な限り","入力済")</f>
        <v>可能な限り</v>
      </c>
      <c r="H138" s="81"/>
      <c r="I138" s="391" t="s">
        <v>8751</v>
      </c>
      <c r="J138" s="257" t="s">
        <v>9041</v>
      </c>
    </row>
    <row r="139" spans="2:10" ht="33" customHeight="1" thickBot="1">
      <c r="C139" s="325" t="s">
        <v>8530</v>
      </c>
      <c r="D139" s="437" t="s">
        <v>8464</v>
      </c>
      <c r="E139" s="438"/>
      <c r="F139" s="439"/>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代表となる筆情報を入力 （五つ目の単位）</v>
      </c>
      <c r="C141" s="24"/>
      <c r="D141" s="24"/>
      <c r="E141" s="24"/>
      <c r="I141" s="26"/>
      <c r="J141" s="27"/>
    </row>
    <row r="142" spans="2:10" ht="20.25" thickBot="1">
      <c r="C142" s="321" t="s">
        <v>193</v>
      </c>
      <c r="D142" s="449" t="s">
        <v>188</v>
      </c>
      <c r="E142" s="450"/>
      <c r="F142" s="451"/>
      <c r="G142" s="321" t="s">
        <v>8542</v>
      </c>
      <c r="H142" s="322" t="s">
        <v>189</v>
      </c>
      <c r="I142" s="321" t="s">
        <v>8598</v>
      </c>
      <c r="J142" s="193" t="s">
        <v>8602</v>
      </c>
    </row>
    <row r="143" spans="2:10" ht="33" customHeight="1" thickBot="1">
      <c r="C143" s="330" t="s">
        <v>8035</v>
      </c>
      <c r="D143" s="435" t="s">
        <v>8715</v>
      </c>
      <c r="E143" s="444"/>
      <c r="F143" s="436"/>
      <c r="G143" s="219" t="str">
        <f>IF(ISBLANK(H143),"必須","入力済")</f>
        <v>必須</v>
      </c>
      <c r="H143" s="65"/>
      <c r="I143" s="383" t="s">
        <v>8600</v>
      </c>
      <c r="J143" s="253" t="s">
        <v>8996</v>
      </c>
    </row>
    <row r="144" spans="2:10" ht="33">
      <c r="C144" s="194" t="s">
        <v>8036</v>
      </c>
      <c r="D144" s="431" t="s">
        <v>8554</v>
      </c>
      <c r="E144" s="431"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45" spans="2:10" ht="33">
      <c r="C145" s="194" t="s">
        <v>8037</v>
      </c>
      <c r="D145" s="445"/>
      <c r="E145" s="445"/>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46" spans="2:10" ht="33">
      <c r="C146" s="194" t="s">
        <v>8038</v>
      </c>
      <c r="D146" s="445"/>
      <c r="E146" s="44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47" spans="2:10" ht="33.75" thickBot="1">
      <c r="C147" s="330" t="s">
        <v>8039</v>
      </c>
      <c r="D147" s="432"/>
      <c r="E147" s="432"/>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48" spans="2:10" ht="33" customHeight="1">
      <c r="C148" s="327" t="s">
        <v>8523</v>
      </c>
      <c r="D148" s="431" t="s">
        <v>8559</v>
      </c>
      <c r="E148" s="433" t="s">
        <v>8560</v>
      </c>
      <c r="F148" s="434"/>
      <c r="G148" s="205" t="str">
        <f>IF(ISBLANK(H148),"必須","入力済")</f>
        <v>必須</v>
      </c>
      <c r="H148" s="78"/>
      <c r="I148" s="385" t="s">
        <v>8600</v>
      </c>
      <c r="J148" s="266" t="s">
        <v>9038</v>
      </c>
    </row>
    <row r="149" spans="2:10" ht="33" customHeight="1" thickBot="1">
      <c r="C149" s="330" t="s">
        <v>8524</v>
      </c>
      <c r="D149" s="432"/>
      <c r="E149" s="435" t="s">
        <v>8561</v>
      </c>
      <c r="F149" s="436"/>
      <c r="G149" s="219" t="str">
        <f>IF(ISBLANK(H149),"必須","入力済")</f>
        <v>必須</v>
      </c>
      <c r="H149" s="65"/>
      <c r="I149" s="386" t="s">
        <v>8600</v>
      </c>
      <c r="J149" s="253" t="s">
        <v>9039</v>
      </c>
    </row>
    <row r="150" spans="2:10" ht="33" customHeight="1" thickBot="1">
      <c r="C150" s="325" t="s">
        <v>8525</v>
      </c>
      <c r="D150" s="437" t="s">
        <v>8726</v>
      </c>
      <c r="E150" s="438"/>
      <c r="F150" s="439"/>
      <c r="G150" s="209" t="str">
        <f>IF(ISBLANK(H150), "必須",  "入力済")</f>
        <v>必須</v>
      </c>
      <c r="H150" s="67"/>
      <c r="I150" s="372" t="s">
        <v>8751</v>
      </c>
      <c r="J150" s="257" t="s">
        <v>8736</v>
      </c>
    </row>
    <row r="151" spans="2:10" ht="33" customHeight="1" thickBot="1">
      <c r="C151" s="325" t="s">
        <v>8526</v>
      </c>
      <c r="D151" s="437" t="s">
        <v>8462</v>
      </c>
      <c r="E151" s="438"/>
      <c r="F151" s="439"/>
      <c r="G151" s="221" t="str">
        <f>IF(ISBLANK(H151),"可能な限り","入力済")</f>
        <v>可能な限り</v>
      </c>
      <c r="H151" s="79"/>
      <c r="I151" s="389" t="s">
        <v>8751</v>
      </c>
      <c r="J151" s="257" t="s">
        <v>8740</v>
      </c>
    </row>
    <row r="152" spans="2:10" ht="66" customHeight="1" thickBot="1">
      <c r="C152" s="325" t="s">
        <v>8527</v>
      </c>
      <c r="D152" s="437" t="s">
        <v>8589</v>
      </c>
      <c r="E152" s="438"/>
      <c r="F152" s="439"/>
      <c r="G152" s="222" t="str">
        <f>IF(ISBLANK(H152),"必須","入力済")</f>
        <v>必須</v>
      </c>
      <c r="H152" s="71"/>
      <c r="I152" s="390" t="s">
        <v>8600</v>
      </c>
      <c r="J152" s="257" t="s">
        <v>9055</v>
      </c>
    </row>
    <row r="153" spans="2:10" ht="33.75" thickBot="1">
      <c r="C153" s="325" t="s">
        <v>8528</v>
      </c>
      <c r="D153" s="437" t="s">
        <v>8463</v>
      </c>
      <c r="E153" s="438"/>
      <c r="F153" s="439"/>
      <c r="G153" s="215" t="str">
        <f>IF(ISBLANK(H153),"該当の場合は必須","入力済")</f>
        <v>該当の場合は必須</v>
      </c>
      <c r="H153" s="74"/>
      <c r="I153" s="372" t="s">
        <v>8753</v>
      </c>
      <c r="J153" s="257" t="s">
        <v>8738</v>
      </c>
    </row>
    <row r="154" spans="2:10" ht="33" customHeight="1" thickBot="1">
      <c r="C154" s="325" t="s">
        <v>8529</v>
      </c>
      <c r="D154" s="437" t="s">
        <v>8060</v>
      </c>
      <c r="E154" s="438"/>
      <c r="F154" s="439"/>
      <c r="G154" s="221" t="str">
        <f>IF(ISBLANK(H154),"可能な限り","入力済")</f>
        <v>可能な限り</v>
      </c>
      <c r="H154" s="81"/>
      <c r="I154" s="391" t="s">
        <v>8751</v>
      </c>
      <c r="J154" s="257" t="s">
        <v>9041</v>
      </c>
    </row>
    <row r="155" spans="2:10" ht="33" customHeight="1" thickBot="1">
      <c r="C155" s="325" t="s">
        <v>8530</v>
      </c>
      <c r="D155" s="437" t="s">
        <v>8464</v>
      </c>
      <c r="E155" s="438"/>
      <c r="F155" s="439"/>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9" t="s">
        <v>188</v>
      </c>
      <c r="E158" s="450"/>
      <c r="F158" s="451"/>
      <c r="G158" s="321" t="s">
        <v>8542</v>
      </c>
      <c r="H158" s="322" t="s">
        <v>189</v>
      </c>
      <c r="I158" s="321" t="s">
        <v>8598</v>
      </c>
      <c r="J158" s="193" t="s">
        <v>8602</v>
      </c>
    </row>
    <row r="159" spans="2:10" ht="33" customHeight="1" thickBot="1">
      <c r="C159" s="325" t="s">
        <v>8035</v>
      </c>
      <c r="D159" s="452" t="s">
        <v>8562</v>
      </c>
      <c r="E159" s="453"/>
      <c r="F159" s="454"/>
      <c r="G159" s="206" t="str">
        <f>IF(ISBLANK(H159),"必須","入力済")</f>
        <v>入力済</v>
      </c>
      <c r="H159" s="92">
        <v>120000</v>
      </c>
      <c r="I159" s="374" t="s">
        <v>8751</v>
      </c>
      <c r="J159" s="254" t="s">
        <v>8741</v>
      </c>
    </row>
    <row r="160" spans="2:10" ht="33" customHeight="1" thickBot="1">
      <c r="C160" s="325" t="s">
        <v>8036</v>
      </c>
      <c r="D160" s="452" t="s">
        <v>8563</v>
      </c>
      <c r="E160" s="453"/>
      <c r="F160" s="454"/>
      <c r="G160" s="206" t="str">
        <f>IF(ISBLANK(H160),"必須","入力済")</f>
        <v>入力済</v>
      </c>
      <c r="H160" s="93">
        <v>2000000</v>
      </c>
      <c r="I160" s="377" t="s">
        <v>8751</v>
      </c>
      <c r="J160" s="254" t="s">
        <v>8742</v>
      </c>
    </row>
    <row r="161" spans="2:10" ht="33" customHeight="1" thickBot="1">
      <c r="C161" s="325" t="s">
        <v>8037</v>
      </c>
      <c r="D161" s="452" t="s">
        <v>8564</v>
      </c>
      <c r="E161" s="453"/>
      <c r="F161" s="454"/>
      <c r="G161" s="206" t="str">
        <f>IF(ISBLANK(H161),"必須","自動計算")</f>
        <v>自動計算</v>
      </c>
      <c r="H161" s="394">
        <f>IF(OR(H159="", H160="", H159=0), "", CEILING(H160/H159, 1))</f>
        <v>17</v>
      </c>
      <c r="I161" s="395" t="s">
        <v>8611</v>
      </c>
      <c r="J161" s="254" t="s">
        <v>9045</v>
      </c>
    </row>
    <row r="162" spans="2:10" ht="33" customHeight="1" thickBot="1">
      <c r="C162" s="325" t="s">
        <v>8038</v>
      </c>
      <c r="D162" s="437" t="s">
        <v>8565</v>
      </c>
      <c r="E162" s="438"/>
      <c r="F162" s="439"/>
      <c r="G162" s="215" t="str">
        <f>IF(ISBLANK(H162),"必須","入力済")</f>
        <v>必須</v>
      </c>
      <c r="H162" s="77"/>
      <c r="I162" s="372" t="s">
        <v>9004</v>
      </c>
      <c r="J162" s="257" t="s">
        <v>8743</v>
      </c>
    </row>
    <row r="163" spans="2:10" ht="19.5" thickBot="1"/>
    <row r="164" spans="2:10" ht="63" customHeight="1" thickBot="1">
      <c r="C164" s="325" t="s">
        <v>8039</v>
      </c>
      <c r="D164" s="452" t="s">
        <v>8588</v>
      </c>
      <c r="E164" s="453"/>
      <c r="F164" s="454"/>
      <c r="G164" s="211" t="str">
        <f>IF(ISBLANK($H$164), "必須",  "入力済")</f>
        <v>入力済</v>
      </c>
      <c r="H164" s="94">
        <v>15</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55" t="s">
        <v>188</v>
      </c>
      <c r="E167" s="456"/>
      <c r="F167" s="457"/>
      <c r="G167" s="29" t="s">
        <v>8542</v>
      </c>
      <c r="H167" s="396" t="s">
        <v>189</v>
      </c>
      <c r="I167" s="29" t="s">
        <v>8598</v>
      </c>
      <c r="J167" s="397" t="s">
        <v>8602</v>
      </c>
    </row>
    <row r="168" spans="2:10" ht="33" customHeight="1" thickBot="1">
      <c r="C168" s="330" t="s">
        <v>8035</v>
      </c>
      <c r="D168" s="446" t="s">
        <v>8566</v>
      </c>
      <c r="E168" s="447"/>
      <c r="F168" s="448"/>
      <c r="G168" s="199" t="str">
        <f>IF(ISBLANK(H168),"必須","入力済")</f>
        <v>入力済</v>
      </c>
      <c r="H168" s="62" t="s">
        <v>8997</v>
      </c>
      <c r="I168" s="350" t="s">
        <v>8600</v>
      </c>
      <c r="J168" s="246" t="s">
        <v>8612</v>
      </c>
    </row>
    <row r="169" spans="2:10" ht="33" customHeight="1" thickBot="1">
      <c r="C169" s="325" t="s">
        <v>8036</v>
      </c>
      <c r="D169" s="518" t="s">
        <v>8567</v>
      </c>
      <c r="E169" s="519"/>
      <c r="F169" s="520"/>
      <c r="G169" s="209" t="str">
        <f>IF(ISBLANK(H169),"必須","入力済")</f>
        <v>必須</v>
      </c>
      <c r="H169" s="71"/>
      <c r="I169" s="388" t="s">
        <v>8600</v>
      </c>
      <c r="J169" s="257" t="s">
        <v>11187</v>
      </c>
    </row>
    <row r="170" spans="2:10" ht="314.25" thickBot="1">
      <c r="C170" s="325" t="s">
        <v>8037</v>
      </c>
      <c r="D170" s="511" t="s">
        <v>8597</v>
      </c>
      <c r="E170" s="453"/>
      <c r="F170" s="454"/>
      <c r="G170" s="211" t="str">
        <f>IF(ISBLANK(H170), "必須", "入力済" &amp; CHAR(10) &amp; "（" &amp; LEN(SUBSTITUTE(H170, CHAR(10), "")) &amp; "文字）")</f>
        <v>入力済
（13文字）</v>
      </c>
      <c r="H170" s="73" t="s">
        <v>11209</v>
      </c>
      <c r="I170" s="398" t="s">
        <v>8753</v>
      </c>
      <c r="J170" s="271" t="s">
        <v>9005</v>
      </c>
    </row>
    <row r="171" spans="2:10" ht="66.75" thickBot="1">
      <c r="C171" s="325" t="s">
        <v>8038</v>
      </c>
      <c r="D171" s="452" t="s">
        <v>8494</v>
      </c>
      <c r="E171" s="453"/>
      <c r="F171" s="454"/>
      <c r="G171" s="224" t="str">
        <f>IF(ISBLANK(H171), "必須", "入力済" &amp; CHAR(10) &amp; "（" &amp; LEN(SUBSTITUTE(H171, CHAR(10), "")) &amp; "文字）")</f>
        <v>入力済
（2文字）</v>
      </c>
      <c r="H171" s="86" t="s">
        <v>11210</v>
      </c>
      <c r="I171" s="376" t="s">
        <v>8753</v>
      </c>
      <c r="J171" s="272" t="s">
        <v>9006</v>
      </c>
    </row>
    <row r="172" spans="2:10" ht="33" customHeight="1" thickBot="1">
      <c r="C172" s="325" t="s">
        <v>8039</v>
      </c>
      <c r="D172" s="452" t="s">
        <v>8496</v>
      </c>
      <c r="E172" s="453"/>
      <c r="F172" s="454"/>
      <c r="G172" s="212" t="str">
        <f>IF(ISBLANK(H172),"必須","入力済")</f>
        <v>入力済</v>
      </c>
      <c r="H172" s="70" t="s">
        <v>8577</v>
      </c>
      <c r="I172" s="373" t="s">
        <v>8600</v>
      </c>
      <c r="J172" s="254" t="s">
        <v>11184</v>
      </c>
    </row>
    <row r="173" spans="2:10" ht="49.5" customHeight="1" thickBot="1">
      <c r="C173" s="325" t="s">
        <v>8523</v>
      </c>
      <c r="D173" s="511" t="s">
        <v>8714</v>
      </c>
      <c r="E173" s="453"/>
      <c r="F173" s="454"/>
      <c r="G173" s="214" t="str">
        <f>IF(ISBLANK(H173),"必須","入力済")</f>
        <v>入力済</v>
      </c>
      <c r="H173" s="69">
        <v>250000</v>
      </c>
      <c r="I173" s="374" t="s">
        <v>8751</v>
      </c>
      <c r="J173" s="254" t="s">
        <v>8745</v>
      </c>
    </row>
    <row r="174" spans="2:10" ht="33" customHeight="1" thickBot="1">
      <c r="C174" s="325" t="s">
        <v>8524</v>
      </c>
      <c r="D174" s="512" t="s">
        <v>8497</v>
      </c>
      <c r="E174" s="513"/>
      <c r="F174" s="514"/>
      <c r="G174" s="225" t="str">
        <f>IF(ISBLANK(H174),"該当の場合は必須","入力済")</f>
        <v>入力済</v>
      </c>
      <c r="H174" s="79">
        <v>130000</v>
      </c>
      <c r="I174" s="389" t="s">
        <v>8943</v>
      </c>
      <c r="J174" s="257" t="s">
        <v>8746</v>
      </c>
    </row>
    <row r="175" spans="2:10" ht="33" customHeight="1" thickBot="1">
      <c r="C175" s="325"/>
      <c r="D175" s="515" t="s">
        <v>8618</v>
      </c>
      <c r="E175" s="516"/>
      <c r="F175" s="516"/>
      <c r="G175" s="516"/>
      <c r="H175" s="516"/>
      <c r="I175" s="516"/>
      <c r="J175" s="517"/>
    </row>
    <row r="176" spans="2:10" ht="33" customHeight="1" thickBot="1">
      <c r="C176" s="325" t="s">
        <v>8525</v>
      </c>
      <c r="D176" s="452" t="s">
        <v>8654</v>
      </c>
      <c r="E176" s="453"/>
      <c r="F176" s="454"/>
      <c r="G176" s="212" t="str">
        <f>IF(ISBLANK(H176),"必須","入力済")</f>
        <v>入力済</v>
      </c>
      <c r="H176" s="70" t="s">
        <v>8087</v>
      </c>
      <c r="I176" s="373" t="s">
        <v>8600</v>
      </c>
      <c r="J176" s="273" t="s">
        <v>8653</v>
      </c>
    </row>
    <row r="177" spans="2:10" ht="33" customHeight="1" thickBot="1">
      <c r="C177" s="325" t="s">
        <v>8526</v>
      </c>
      <c r="D177" s="437" t="s">
        <v>8498</v>
      </c>
      <c r="E177" s="438"/>
      <c r="F177" s="439"/>
      <c r="G177" s="221" t="str">
        <f>IF(ISBLANK(H177),"該当する場合","入力済")</f>
        <v>該当する場合</v>
      </c>
      <c r="H177" s="71"/>
      <c r="I177" s="388" t="s">
        <v>8600</v>
      </c>
      <c r="J177" s="274" t="s">
        <v>8613</v>
      </c>
    </row>
    <row r="178" spans="2:10" ht="33" customHeight="1" thickBot="1">
      <c r="C178" s="325" t="s">
        <v>8527</v>
      </c>
      <c r="D178" s="437" t="s">
        <v>8499</v>
      </c>
      <c r="E178" s="438"/>
      <c r="F178" s="439"/>
      <c r="G178" s="221" t="str">
        <f t="shared" ref="G178:G180" si="7">IF(ISBLANK(H178),"該当する場合","入力済")</f>
        <v>該当する場合</v>
      </c>
      <c r="H178" s="71"/>
      <c r="I178" s="388" t="s">
        <v>8600</v>
      </c>
      <c r="J178" s="274" t="s">
        <v>8614</v>
      </c>
    </row>
    <row r="179" spans="2:10" ht="33" customHeight="1" thickBot="1">
      <c r="C179" s="325" t="s">
        <v>8528</v>
      </c>
      <c r="D179" s="437" t="s">
        <v>8500</v>
      </c>
      <c r="E179" s="438"/>
      <c r="F179" s="439"/>
      <c r="G179" s="221" t="str">
        <f t="shared" si="7"/>
        <v>入力済</v>
      </c>
      <c r="H179" s="71" t="s">
        <v>8087</v>
      </c>
      <c r="I179" s="388" t="s">
        <v>8600</v>
      </c>
      <c r="J179" s="274" t="s">
        <v>8615</v>
      </c>
    </row>
    <row r="180" spans="2:10" ht="33" customHeight="1" thickBot="1">
      <c r="C180" s="325" t="s">
        <v>8529</v>
      </c>
      <c r="D180" s="437" t="s">
        <v>1</v>
      </c>
      <c r="E180" s="438"/>
      <c r="F180" s="439"/>
      <c r="G180" s="221" t="str">
        <f t="shared" si="7"/>
        <v>該当する場合</v>
      </c>
      <c r="H180" s="71"/>
      <c r="I180" s="388" t="s">
        <v>8600</v>
      </c>
      <c r="J180" s="274" t="s">
        <v>8616</v>
      </c>
    </row>
    <row r="181" spans="2:10" ht="33.75" thickBot="1">
      <c r="C181" s="325" t="s">
        <v>8530</v>
      </c>
      <c r="D181" s="518" t="s">
        <v>8728</v>
      </c>
      <c r="E181" s="519"/>
      <c r="F181" s="520"/>
      <c r="G181" s="221" t="str">
        <f>IF(ISBLANK(H181),"必須","入力済")</f>
        <v>必須</v>
      </c>
      <c r="H181" s="74"/>
      <c r="I181" s="372" t="s">
        <v>8753</v>
      </c>
      <c r="J181" s="257" t="s">
        <v>8747</v>
      </c>
    </row>
    <row r="182" spans="2:10" ht="33.75" thickBot="1">
      <c r="C182" s="325" t="s">
        <v>8531</v>
      </c>
      <c r="D182" s="437" t="s">
        <v>8729</v>
      </c>
      <c r="E182" s="438"/>
      <c r="F182" s="439"/>
      <c r="G182" s="221" t="str">
        <f>IF(ISBLANK(H182),"必須","入力済")</f>
        <v>入力済</v>
      </c>
      <c r="H182" s="74" t="s">
        <v>11211</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55" t="s">
        <v>188</v>
      </c>
      <c r="E185" s="456"/>
      <c r="F185" s="457"/>
      <c r="G185" s="29" t="s">
        <v>8542</v>
      </c>
      <c r="H185" s="396" t="s">
        <v>189</v>
      </c>
      <c r="I185" s="29" t="s">
        <v>8598</v>
      </c>
      <c r="J185" s="397" t="s">
        <v>8602</v>
      </c>
    </row>
    <row r="186" spans="2:10" ht="33" customHeight="1" thickBot="1">
      <c r="C186" s="330" t="s">
        <v>8035</v>
      </c>
      <c r="D186" s="446" t="s">
        <v>8502</v>
      </c>
      <c r="E186" s="447"/>
      <c r="F186" s="448"/>
      <c r="G186" s="226" t="str">
        <f>IF(ISBLANK(H186),"必須","入力済")</f>
        <v>入力済</v>
      </c>
      <c r="H186" s="62" t="s">
        <v>8087</v>
      </c>
      <c r="I186" s="350" t="s">
        <v>8600</v>
      </c>
      <c r="J186" s="246" t="s">
        <v>11188</v>
      </c>
    </row>
    <row r="187" spans="2:10" ht="83.25" thickBot="1">
      <c r="C187" s="325" t="s">
        <v>8036</v>
      </c>
      <c r="D187" s="518" t="s">
        <v>8568</v>
      </c>
      <c r="E187" s="519"/>
      <c r="F187" s="520"/>
      <c r="G187" s="215" t="str">
        <f>IF(ISBLANK(H187), "必須", "入力済" &amp; CHAR(10) &amp; "（" &amp; LEN(SUBSTITUTE(H187, CHAR(10), "")) &amp; "文字）")</f>
        <v>入力済
（40文字）</v>
      </c>
      <c r="H187" s="80" t="s">
        <v>11212</v>
      </c>
      <c r="I187" s="400" t="s">
        <v>8753</v>
      </c>
      <c r="J187" s="275" t="s">
        <v>9024</v>
      </c>
    </row>
    <row r="188" spans="2:10" ht="33" customHeight="1" thickBot="1">
      <c r="C188" s="325" t="s">
        <v>8037</v>
      </c>
      <c r="D188" s="437" t="s">
        <v>8569</v>
      </c>
      <c r="E188" s="438"/>
      <c r="F188" s="439"/>
      <c r="G188" s="215" t="str">
        <f>IF(ISBLANK(H188),"必須","入力済")</f>
        <v>入力済</v>
      </c>
      <c r="H188" s="71" t="s">
        <v>8087</v>
      </c>
      <c r="I188" s="388" t="s">
        <v>8600</v>
      </c>
      <c r="J188" s="257" t="s">
        <v>8651</v>
      </c>
    </row>
    <row r="189" spans="2:10" ht="33.75" thickBot="1">
      <c r="C189" s="325" t="s">
        <v>8038</v>
      </c>
      <c r="D189" s="437" t="s">
        <v>8570</v>
      </c>
      <c r="E189" s="438"/>
      <c r="F189" s="439"/>
      <c r="G189" s="215" t="str">
        <f>IF(ISBLANK(H189),"必須","入力済")</f>
        <v>入力済</v>
      </c>
      <c r="H189" s="74" t="s">
        <v>11213</v>
      </c>
      <c r="I189" s="400" t="s">
        <v>8753</v>
      </c>
      <c r="J189" s="257" t="s">
        <v>8749</v>
      </c>
    </row>
    <row r="190" spans="2:10" ht="33" customHeight="1">
      <c r="C190" s="327" t="s">
        <v>8039</v>
      </c>
      <c r="D190" s="521" t="s">
        <v>8571</v>
      </c>
      <c r="E190" s="524" t="s">
        <v>8655</v>
      </c>
      <c r="F190" s="525"/>
      <c r="G190" s="227" t="str">
        <f>IF(ISBLANK(H190),"必須","入力済")</f>
        <v>入力済</v>
      </c>
      <c r="H190" s="78" t="s">
        <v>8087</v>
      </c>
      <c r="I190" s="347" t="s">
        <v>8600</v>
      </c>
      <c r="J190" s="276" t="s">
        <v>9030</v>
      </c>
    </row>
    <row r="191" spans="2:10" ht="33" customHeight="1">
      <c r="C191" s="194" t="s">
        <v>8523</v>
      </c>
      <c r="D191" s="522"/>
      <c r="E191" s="458" t="s">
        <v>8046</v>
      </c>
      <c r="F191" s="459"/>
      <c r="G191" s="217" t="str">
        <f t="shared" ref="G191:G194" si="8">IF(ISBLANK(H191),"該当する場合","入力済")</f>
        <v>入力済</v>
      </c>
      <c r="H191" s="60" t="s">
        <v>8087</v>
      </c>
      <c r="I191" s="318" t="s">
        <v>8600</v>
      </c>
      <c r="J191" s="277" t="s">
        <v>8658</v>
      </c>
    </row>
    <row r="192" spans="2:10" ht="33" customHeight="1">
      <c r="C192" s="194" t="s">
        <v>8524</v>
      </c>
      <c r="D192" s="522"/>
      <c r="E192" s="458" t="s">
        <v>9001</v>
      </c>
      <c r="F192" s="459"/>
      <c r="G192" s="217" t="str">
        <f t="shared" si="8"/>
        <v>該当する場合</v>
      </c>
      <c r="H192" s="60"/>
      <c r="I192" s="318" t="s">
        <v>8600</v>
      </c>
      <c r="J192" s="277" t="s">
        <v>8659</v>
      </c>
    </row>
    <row r="193" spans="2:10" ht="33" customHeight="1">
      <c r="C193" s="194" t="s">
        <v>8525</v>
      </c>
      <c r="D193" s="522"/>
      <c r="E193" s="458" t="s">
        <v>8504</v>
      </c>
      <c r="F193" s="459"/>
      <c r="G193" s="217" t="str">
        <f t="shared" si="8"/>
        <v>該当する場合</v>
      </c>
      <c r="H193" s="60"/>
      <c r="I193" s="318" t="s">
        <v>8600</v>
      </c>
      <c r="J193" s="277" t="s">
        <v>8660</v>
      </c>
    </row>
    <row r="194" spans="2:10" ht="33" customHeight="1">
      <c r="C194" s="194" t="s">
        <v>8526</v>
      </c>
      <c r="D194" s="522"/>
      <c r="E194" s="458" t="s">
        <v>1</v>
      </c>
      <c r="F194" s="459"/>
      <c r="G194" s="217" t="str">
        <f t="shared" si="8"/>
        <v>該当する場合</v>
      </c>
      <c r="H194" s="60"/>
      <c r="I194" s="318" t="s">
        <v>8600</v>
      </c>
      <c r="J194" s="277" t="s">
        <v>8661</v>
      </c>
    </row>
    <row r="195" spans="2:10" ht="33">
      <c r="C195" s="194" t="s">
        <v>8527</v>
      </c>
      <c r="D195" s="522"/>
      <c r="E195" s="490" t="s">
        <v>8716</v>
      </c>
      <c r="F195" s="491"/>
      <c r="G195" s="198" t="str">
        <f>IF(ISBLANK(H195),"必須","入力済")</f>
        <v>必須</v>
      </c>
      <c r="H195" s="103"/>
      <c r="I195" s="401" t="s">
        <v>8753</v>
      </c>
      <c r="J195" s="245" t="s">
        <v>8750</v>
      </c>
    </row>
    <row r="196" spans="2:10" ht="33" customHeight="1" thickBot="1">
      <c r="C196" s="330" t="s">
        <v>8528</v>
      </c>
      <c r="D196" s="523"/>
      <c r="E196" s="435" t="s">
        <v>8572</v>
      </c>
      <c r="F196" s="436"/>
      <c r="G196" s="219" t="str">
        <f>IF(ISBLANK(H196),"必須","入力済")</f>
        <v>入力済</v>
      </c>
      <c r="H196" s="75">
        <v>13000000</v>
      </c>
      <c r="I196" s="402" t="s">
        <v>8751</v>
      </c>
      <c r="J196" s="253" t="s">
        <v>9031</v>
      </c>
    </row>
    <row r="197" spans="2:10"/>
    <row r="198" spans="2:10" ht="24">
      <c r="B198" s="28" t="s">
        <v>8505</v>
      </c>
      <c r="C198" s="23"/>
      <c r="D198" s="23"/>
      <c r="E198" s="23"/>
    </row>
    <row r="199" spans="2:10" ht="20.25" thickBot="1">
      <c r="C199" s="321" t="s">
        <v>193</v>
      </c>
      <c r="D199" s="449" t="s">
        <v>188</v>
      </c>
      <c r="E199" s="450"/>
      <c r="F199" s="451"/>
      <c r="G199" s="321" t="s">
        <v>8542</v>
      </c>
      <c r="H199" s="322" t="s">
        <v>189</v>
      </c>
      <c r="I199" s="321" t="s">
        <v>8598</v>
      </c>
      <c r="J199" s="193" t="s">
        <v>8602</v>
      </c>
    </row>
    <row r="200" spans="2:10" ht="264.75" thickBot="1">
      <c r="C200" s="325" t="s">
        <v>8035</v>
      </c>
      <c r="D200" s="467" t="s">
        <v>8506</v>
      </c>
      <c r="E200" s="468"/>
      <c r="F200" s="469"/>
      <c r="G200" s="228" t="str">
        <f>IF(ISBLANK(H200), "任意", "入力済" &amp; CHAR(10) &amp; "（" &amp; LEN(SUBSTITUTE(H200, CHAR(10), "")) &amp; "文字）")</f>
        <v>入力済
（35文字）</v>
      </c>
      <c r="H200" s="76" t="s">
        <v>11214</v>
      </c>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8" orientation="landscape" horizontalDpi="1200" verticalDpi="1200" r:id="rId1"/>
  <rowBreaks count="6" manualBreakCount="6">
    <brk id="28" max="9" man="1"/>
    <brk id="46" max="9" man="1"/>
    <brk id="75" max="9" man="1"/>
    <brk id="107"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S16" sqref="S16:Y1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564" t="str">
        <f>IF(ISBLANK(行政用!H17), "", 行政用!H17)</f>
        <v>大分県知事</v>
      </c>
      <c r="C3" s="564"/>
      <c r="D3" s="564"/>
      <c r="E3" s="564"/>
      <c r="F3" s="564"/>
      <c r="G3" s="564"/>
      <c r="H3" s="564"/>
      <c r="I3" s="564"/>
      <c r="J3" s="564"/>
      <c r="K3" s="564"/>
      <c r="L3" s="130" t="s">
        <v>8107</v>
      </c>
      <c r="AF3" s="565" t="s">
        <v>8106</v>
      </c>
      <c r="AG3" s="566"/>
      <c r="AH3" s="566"/>
      <c r="AI3" s="567"/>
      <c r="AJ3" s="568">
        <f>IF(ISBLANK(入力フォーム!H6), "", 入力フォーム!H6)</f>
        <v>46113</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日田市</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9051</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9052</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f>IF(ISBLANK(入力フォーム!H7), "", 入力フォーム!H7)</f>
        <v>46112</v>
      </c>
      <c r="G9" s="610"/>
      <c r="H9" s="610"/>
      <c r="I9" s="610"/>
      <c r="J9" s="610"/>
      <c r="K9" s="610"/>
      <c r="L9" s="610"/>
      <c r="M9" s="610"/>
      <c r="N9" s="610"/>
      <c r="O9" s="611"/>
      <c r="P9" s="605" t="s">
        <v>8392</v>
      </c>
      <c r="Q9" s="562"/>
      <c r="R9" s="562"/>
      <c r="S9" s="562"/>
      <c r="T9" s="606"/>
      <c r="U9" s="615" t="str">
        <f>IF(入力フォーム!H8="所有権","☑","□")</f>
        <v>☑</v>
      </c>
      <c r="V9" s="617" t="s">
        <v>8393</v>
      </c>
      <c r="W9" s="617"/>
      <c r="X9" s="617"/>
      <c r="Y9" s="405" t="str">
        <f>IF(入力フォーム!H8="地上権","☑","□")</f>
        <v>□</v>
      </c>
      <c r="Z9" s="626" t="s">
        <v>8103</v>
      </c>
      <c r="AA9" s="626"/>
      <c r="AB9" s="626"/>
      <c r="AC9" s="405" t="str">
        <f>IF(入力フォーム!H8="賃借権","☑","□")</f>
        <v>□</v>
      </c>
      <c r="AD9" s="626" t="s">
        <v>8102</v>
      </c>
      <c r="AE9" s="626"/>
      <c r="AF9" s="626"/>
      <c r="AG9" s="405"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6"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f>IF(入力フォーム!H44="無", 0, IF(ISBLANK(入力フォーム!H45), "", 入力フォーム!H45))</f>
        <v>0</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f>IF(入力フォーム!H57="無", 0, IF(ISBLANK(入力フォーム!H58), "", 入力フォーム!H58))</f>
        <v>0</v>
      </c>
      <c r="AS12" s="667"/>
      <c r="AT12" s="143" t="s">
        <v>8403</v>
      </c>
    </row>
    <row r="13" spans="1:46" ht="30.75" customHeight="1">
      <c r="A13" s="593" t="str">
        <f>IF(ISBLANK(入力フォーム!H23), "", 入力フォーム!H23)</f>
        <v>日田林業　株式会社</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日本</v>
      </c>
      <c r="T13" s="597"/>
      <c r="U13" s="597"/>
      <c r="V13" s="597"/>
      <c r="W13" s="597"/>
      <c r="X13" s="597"/>
      <c r="Y13" s="598"/>
      <c r="Z13" s="602" t="str">
        <f>IF(ISBLANK(入力フォーム!H55), "", 入力フォーム!H55)</f>
        <v>前　津江美</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599"/>
      <c r="T14" s="600"/>
      <c r="U14" s="600"/>
      <c r="V14" s="600"/>
      <c r="W14" s="600"/>
      <c r="X14" s="600"/>
      <c r="Y14" s="601"/>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11068</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代表取締役　日田　隈三</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日本</v>
      </c>
      <c r="T16" s="597"/>
      <c r="U16" s="597"/>
      <c r="V16" s="597"/>
      <c r="W16" s="597"/>
      <c r="X16" s="597"/>
      <c r="Y16" s="598"/>
      <c r="Z16" s="878" t="str">
        <f>IF(ISBLANK(入力フォーム!H56), "", 入力フォーム!H56)</f>
        <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864"/>
      <c r="T17" s="865"/>
      <c r="U17" s="865"/>
      <c r="V17" s="865"/>
      <c r="W17" s="865"/>
      <c r="X17" s="865"/>
      <c r="Y17" s="866"/>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9" t="str">
        <f>IF(ISBLANK(入力フォーム!H14), "", 入力フォーム!H14)</f>
        <v>877-0025</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11142</v>
      </c>
      <c r="Y19" s="883"/>
      <c r="Z19" s="149" t="s">
        <v>8461</v>
      </c>
      <c r="AA19" s="589" t="str">
        <f>IF(ISBLANK(入力フォーム!H49), "", 入力フォーム!H49)</f>
        <v>847-0212</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大分県日田市田島２丁目６番１号日田●●ビル６０２</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大分県日田市前津江町大野２１８９－１</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0"/>
      <c r="B21" s="631"/>
      <c r="C21" s="631"/>
      <c r="D21" s="631"/>
      <c r="E21" s="631"/>
      <c r="F21" s="631"/>
      <c r="G21" s="631"/>
      <c r="H21" s="631"/>
      <c r="I21" s="631"/>
      <c r="J21" s="631"/>
      <c r="K21" s="631"/>
      <c r="L21" s="631"/>
      <c r="M21" s="631"/>
      <c r="N21" s="631"/>
      <c r="O21" s="631"/>
      <c r="P21" s="631"/>
      <c r="Q21" s="631"/>
      <c r="R21" s="632"/>
      <c r="S21" s="426"/>
      <c r="T21" s="293"/>
      <c r="U21" s="293"/>
      <c r="V21" s="293"/>
      <c r="W21" s="293"/>
      <c r="X21" s="296"/>
      <c r="Y21" s="297"/>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00000000000001" customHeight="1" thickBot="1">
      <c r="A22" s="633"/>
      <c r="B22" s="634"/>
      <c r="C22" s="634"/>
      <c r="D22" s="634"/>
      <c r="E22" s="634"/>
      <c r="F22" s="634"/>
      <c r="G22" s="634"/>
      <c r="H22" s="634"/>
      <c r="I22" s="634"/>
      <c r="J22" s="634"/>
      <c r="K22" s="634"/>
      <c r="L22" s="634"/>
      <c r="M22" s="634"/>
      <c r="N22" s="634"/>
      <c r="O22" s="634"/>
      <c r="P22" s="634"/>
      <c r="Q22" s="634"/>
      <c r="R22" s="635"/>
      <c r="S22" s="298"/>
      <c r="Y22" s="299"/>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00000000000001" customHeight="1">
      <c r="A23" s="653" t="s">
        <v>8406</v>
      </c>
      <c r="B23" s="654"/>
      <c r="C23" s="654"/>
      <c r="D23" s="655"/>
      <c r="E23" s="656" t="str">
        <f>IF(ISBLANK(入力フォーム!H25), "", 入力フォーム!H25)</f>
        <v>0973-22-xxxx</v>
      </c>
      <c r="F23" s="656"/>
      <c r="G23" s="656"/>
      <c r="H23" s="656"/>
      <c r="I23" s="656"/>
      <c r="J23" s="656"/>
      <c r="K23" s="656"/>
      <c r="L23" s="656"/>
      <c r="M23" s="656"/>
      <c r="N23" s="656"/>
      <c r="O23" s="656"/>
      <c r="P23" s="656"/>
      <c r="Q23" s="656"/>
      <c r="R23" s="657"/>
      <c r="S23" s="300"/>
      <c r="T23" s="301"/>
      <c r="U23" s="301"/>
      <c r="V23" s="301"/>
      <c r="W23" s="301"/>
      <c r="X23" s="301"/>
      <c r="Y23" s="302"/>
      <c r="Z23" s="658" t="s">
        <v>11156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679" t="s">
        <v>7837</v>
      </c>
      <c r="B24" s="680"/>
      <c r="C24" s="884" t="s">
        <v>11145</v>
      </c>
      <c r="D24" s="663"/>
      <c r="E24" s="663"/>
      <c r="F24" s="664"/>
      <c r="G24" s="596" t="str">
        <f>IF(入力フォーム!H34="非該当","",IF(ISBLANK(入力フォーム!H34), "", IF(入力フォーム!H34="その他", 入力フォーム!H35, 入力フォーム!H34)))</f>
        <v>日本</v>
      </c>
      <c r="H24" s="597"/>
      <c r="I24" s="597"/>
      <c r="J24" s="597"/>
      <c r="K24" s="597"/>
      <c r="L24" s="597"/>
      <c r="M24" s="597"/>
      <c r="N24" s="891"/>
      <c r="O24" s="313"/>
      <c r="P24" s="661" t="str">
        <f>IF(入力フォーム!H34="非該当","☑","□")</f>
        <v>□</v>
      </c>
      <c r="Q24" s="663" t="s">
        <v>11077</v>
      </c>
      <c r="R24" s="664"/>
      <c r="S24" s="590" t="s">
        <v>8095</v>
      </c>
      <c r="T24" s="591"/>
      <c r="U24" s="591"/>
      <c r="V24" s="591"/>
      <c r="W24" s="591"/>
      <c r="X24" s="591"/>
      <c r="Y24" s="592"/>
      <c r="Z24" s="645" t="s">
        <v>11157</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00000000000001" customHeight="1">
      <c r="A25" s="681"/>
      <c r="B25" s="682"/>
      <c r="C25" s="885"/>
      <c r="D25" s="665"/>
      <c r="E25" s="665"/>
      <c r="F25" s="666"/>
      <c r="G25" s="864"/>
      <c r="H25" s="865"/>
      <c r="I25" s="865"/>
      <c r="J25" s="865"/>
      <c r="K25" s="865"/>
      <c r="L25" s="865"/>
      <c r="M25" s="865"/>
      <c r="N25" s="892"/>
      <c r="O25" s="314"/>
      <c r="P25" s="662"/>
      <c r="Q25" s="665"/>
      <c r="R25" s="666"/>
      <c r="S25" s="410" t="str">
        <f>IF(入力フォーム!H42="不動産業","☑","□")</f>
        <v>□</v>
      </c>
      <c r="T25" s="152" t="s">
        <v>8040</v>
      </c>
      <c r="U25" s="131"/>
      <c r="V25" s="131"/>
      <c r="W25" s="131"/>
      <c r="X25" s="131"/>
      <c r="Y25" s="153"/>
      <c r="Z25" s="645" t="s">
        <v>11147</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 customHeight="1">
      <c r="A26" s="681"/>
      <c r="B26" s="682"/>
      <c r="C26" s="884" t="s">
        <v>11146</v>
      </c>
      <c r="D26" s="886"/>
      <c r="E26" s="886"/>
      <c r="F26" s="887"/>
      <c r="G26" s="596" t="str">
        <f>IF(入力フォーム!H36="非該当","",IF(ISBLANK(入力フォーム!H36), "", IF(入力フォーム!H36="その他", 入力フォーム!H37, 入力フォーム!H36)))</f>
        <v>日本</v>
      </c>
      <c r="H26" s="597"/>
      <c r="I26" s="597"/>
      <c r="J26" s="597"/>
      <c r="K26" s="597"/>
      <c r="L26" s="597"/>
      <c r="M26" s="597"/>
      <c r="N26" s="891"/>
      <c r="O26" s="313"/>
      <c r="P26" s="661" t="str">
        <f>IF(入力フォーム!H36="非該当","☑","□")</f>
        <v>□</v>
      </c>
      <c r="Q26" s="663" t="s">
        <v>11077</v>
      </c>
      <c r="R26" s="664"/>
      <c r="S26" s="410" t="str">
        <f>IF(入力フォーム!H42="建設業","☑","□")</f>
        <v>□</v>
      </c>
      <c r="T26" s="127" t="s">
        <v>8041</v>
      </c>
      <c r="U26" s="131"/>
      <c r="V26" s="131"/>
      <c r="W26" s="131"/>
      <c r="X26" s="131"/>
      <c r="Y26" s="153"/>
      <c r="Z26" s="645" t="s">
        <v>11148</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 customHeight="1">
      <c r="A27" s="683"/>
      <c r="B27" s="684"/>
      <c r="C27" s="888"/>
      <c r="D27" s="889"/>
      <c r="E27" s="889"/>
      <c r="F27" s="890"/>
      <c r="G27" s="864"/>
      <c r="H27" s="865"/>
      <c r="I27" s="865"/>
      <c r="J27" s="865"/>
      <c r="K27" s="865"/>
      <c r="L27" s="865"/>
      <c r="M27" s="865"/>
      <c r="N27" s="892"/>
      <c r="O27" s="314"/>
      <c r="P27" s="662"/>
      <c r="Q27" s="665"/>
      <c r="R27" s="666"/>
      <c r="S27" s="410" t="str">
        <f>IF(入力フォーム!H42="金融保険業","☑","□")</f>
        <v>□</v>
      </c>
      <c r="T27" s="127" t="s">
        <v>8042</v>
      </c>
      <c r="U27" s="154"/>
      <c r="V27" s="131"/>
      <c r="W27" s="131"/>
      <c r="X27" s="154"/>
      <c r="Y27" s="155"/>
      <c r="Z27" s="645" t="s">
        <v>11138</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 customHeight="1">
      <c r="A28" s="659" t="s">
        <v>11069</v>
      </c>
      <c r="B28" s="660"/>
      <c r="C28" s="660"/>
      <c r="D28" s="660"/>
      <c r="E28" s="660"/>
      <c r="F28" s="660"/>
      <c r="G28" s="660"/>
      <c r="H28" s="660"/>
      <c r="I28" s="660"/>
      <c r="J28" s="660"/>
      <c r="K28" s="660"/>
      <c r="L28" s="660"/>
      <c r="M28" s="660"/>
      <c r="N28" s="660"/>
      <c r="O28" s="660"/>
      <c r="P28" s="660"/>
      <c r="Q28" s="660"/>
      <c r="R28" s="660"/>
      <c r="S28" s="410" t="str">
        <f>IF(入力フォーム!H42="製造業","☑","□")</f>
        <v>□</v>
      </c>
      <c r="T28" s="127" t="s">
        <v>8043</v>
      </c>
      <c r="U28" s="131"/>
      <c r="V28" s="131"/>
      <c r="W28" s="131"/>
      <c r="X28" s="131"/>
      <c r="Y28" s="153"/>
      <c r="Z28" s="645" t="s">
        <v>11139</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 customHeight="1">
      <c r="A29" s="639" t="str">
        <f>IF(ISBLANK(入力フォーム!H39), "", 入力フォーム!H39)</f>
        <v>中津江行政書士事務所　金山　鯛生</v>
      </c>
      <c r="B29" s="640"/>
      <c r="C29" s="640"/>
      <c r="D29" s="640"/>
      <c r="E29" s="640"/>
      <c r="F29" s="640"/>
      <c r="G29" s="640"/>
      <c r="H29" s="640"/>
      <c r="I29" s="640"/>
      <c r="J29" s="640"/>
      <c r="K29" s="640"/>
      <c r="L29" s="640"/>
      <c r="M29" s="640"/>
      <c r="N29" s="640"/>
      <c r="O29" s="640"/>
      <c r="P29" s="640"/>
      <c r="Q29" s="640"/>
      <c r="R29" s="641"/>
      <c r="S29" s="410" t="str">
        <f>IF(入力フォーム!H42="商業","☑","□")</f>
        <v>□</v>
      </c>
      <c r="T29" s="152" t="s">
        <v>8044</v>
      </c>
      <c r="U29" s="131"/>
      <c r="V29" s="131"/>
      <c r="W29" s="131"/>
      <c r="X29" s="131"/>
      <c r="Y29" s="153"/>
      <c r="Z29" s="645" t="s">
        <v>11140</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 customHeight="1">
      <c r="A30" s="642"/>
      <c r="B30" s="643"/>
      <c r="C30" s="643"/>
      <c r="D30" s="643"/>
      <c r="E30" s="643"/>
      <c r="F30" s="643"/>
      <c r="G30" s="643"/>
      <c r="H30" s="643"/>
      <c r="I30" s="643"/>
      <c r="J30" s="643"/>
      <c r="K30" s="643"/>
      <c r="L30" s="643"/>
      <c r="M30" s="643"/>
      <c r="N30" s="643"/>
      <c r="O30" s="643"/>
      <c r="P30" s="643"/>
      <c r="Q30" s="643"/>
      <c r="R30" s="644"/>
      <c r="S30" s="410" t="str">
        <f>IF(入力フォーム!H42="運輸業","☑","□")</f>
        <v>□</v>
      </c>
      <c r="T30" s="127" t="s">
        <v>8045</v>
      </c>
      <c r="U30" s="156"/>
      <c r="V30" s="156"/>
      <c r="W30" s="156"/>
      <c r="X30" s="156"/>
      <c r="Y30" s="157"/>
      <c r="Z30" s="645" t="s">
        <v>11070</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 customHeight="1">
      <c r="A31" s="647" t="s">
        <v>8406</v>
      </c>
      <c r="B31" s="648"/>
      <c r="C31" s="648"/>
      <c r="D31" s="649"/>
      <c r="E31" s="650" t="str">
        <f>IF(ISBLANK(入力フォーム!H40), "", 入力フォーム!H40)</f>
        <v>0973-56-xxxx</v>
      </c>
      <c r="F31" s="651"/>
      <c r="G31" s="651"/>
      <c r="H31" s="651"/>
      <c r="I31" s="651"/>
      <c r="J31" s="651"/>
      <c r="K31" s="651"/>
      <c r="L31" s="651"/>
      <c r="M31" s="651"/>
      <c r="N31" s="651"/>
      <c r="O31" s="651"/>
      <c r="P31" s="651"/>
      <c r="Q31" s="651"/>
      <c r="R31" s="652"/>
      <c r="S31" s="410" t="str">
        <f>IF(入力フォーム!H42="その他","☑","□")</f>
        <v>☑</v>
      </c>
      <c r="T31" s="127" t="s">
        <v>8001</v>
      </c>
      <c r="U31" s="156"/>
      <c r="V31" s="156"/>
      <c r="W31" s="156"/>
      <c r="X31" s="156"/>
      <c r="Y31" s="153"/>
      <c r="Z31" s="645" t="s">
        <v>11141</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 customHeight="1" thickBot="1">
      <c r="A32" s="693" t="s">
        <v>8094</v>
      </c>
      <c r="B32" s="694"/>
      <c r="C32" s="694"/>
      <c r="D32" s="694"/>
      <c r="E32" s="695" t="str">
        <f>IF(ISBLANK(入力フォーム!H41), "", 入力フォーム!H41)</f>
        <v>●●●@△△△.co.jp</v>
      </c>
      <c r="F32" s="696"/>
      <c r="G32" s="696"/>
      <c r="H32" s="696"/>
      <c r="I32" s="696"/>
      <c r="J32" s="696"/>
      <c r="K32" s="696"/>
      <c r="L32" s="696"/>
      <c r="M32" s="696"/>
      <c r="N32" s="696"/>
      <c r="O32" s="696"/>
      <c r="P32" s="696"/>
      <c r="Q32" s="696"/>
      <c r="R32" s="697"/>
      <c r="S32" s="158"/>
      <c r="T32" s="698" t="str">
        <f>IF(ISBLANK(入力フォーム!H43), "", 入力フォーム!H43)</f>
        <v>林業</v>
      </c>
      <c r="U32" s="698"/>
      <c r="V32" s="698"/>
      <c r="W32" s="698"/>
      <c r="X32" s="698"/>
      <c r="Y32" s="159"/>
      <c r="Z32" s="645" t="s">
        <v>11071</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11149</v>
      </c>
      <c r="AD35" s="700"/>
      <c r="AE35" s="700"/>
      <c r="AF35" s="700"/>
      <c r="AG35" s="700"/>
      <c r="AH35" s="715" t="s">
        <v>11150</v>
      </c>
      <c r="AI35" s="716"/>
      <c r="AJ35" s="717"/>
      <c r="AK35" s="705" t="s">
        <v>8410</v>
      </c>
      <c r="AL35" s="700"/>
      <c r="AM35" s="700"/>
      <c r="AN35" s="700"/>
      <c r="AO35" s="701"/>
      <c r="AP35" s="705" t="s">
        <v>11151</v>
      </c>
      <c r="AQ35" s="700"/>
      <c r="AR35" s="700"/>
      <c r="AS35" s="700"/>
      <c r="AT35" s="719"/>
    </row>
    <row r="36" spans="1:46" ht="29.4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45" customHeight="1">
      <c r="A37" s="721" t="s">
        <v>8035</v>
      </c>
      <c r="B37" s="722"/>
      <c r="C37" s="725" t="str">
        <f>IF(AND(ISBLANK(入力フォーム!H80), ISBLANK(入力フォーム!H81)), "", 入力フォーム!H79 &amp; 入力フォーム!H80 &amp; 入力フォーム!H81)</f>
        <v>日田市前津江町大野字●●２１８９番２</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山林</v>
      </c>
      <c r="V37" s="729"/>
      <c r="W37" s="729"/>
      <c r="X37" s="730"/>
      <c r="Y37" s="731">
        <f>IF(ISBLANK(入力フォーム!H87), "", 入力フォーム!H87)</f>
        <v>3000</v>
      </c>
      <c r="Z37" s="732"/>
      <c r="AA37" s="732"/>
      <c r="AB37" s="733"/>
      <c r="AC37" s="734" t="str">
        <f>IF(ISBLANK(入力フォーム!H88), "", 入力フォーム!H88)</f>
        <v>所有権売買</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4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山林</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45" customHeight="1">
      <c r="A39" s="721" t="s">
        <v>8036</v>
      </c>
      <c r="B39" s="722"/>
      <c r="C39" s="759" t="str">
        <f>IF(AND(ISBLANK(入力フォーム!H96), ISBLANK(入力フォーム!H97)), "", 入力フォーム!H79 &amp; 入力フォーム!H96 &amp; 入力フォーム!H97)</f>
        <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
      </c>
      <c r="V39" s="763"/>
      <c r="W39" s="763"/>
      <c r="X39" s="764"/>
      <c r="Y39" s="765" t="str">
        <f>IF(ISBLANK(入力フォーム!H103), "", 入力フォーム!H103)</f>
        <v/>
      </c>
      <c r="Z39" s="766"/>
      <c r="AA39" s="766"/>
      <c r="AB39" s="767"/>
      <c r="AC39" s="734" t="str">
        <f>IF(ISBLANK(入力フォーム!H104), "", 入力フォーム!H104)</f>
        <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4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45" customHeight="1">
      <c r="A41" s="721" t="s">
        <v>8037</v>
      </c>
      <c r="B41" s="722"/>
      <c r="C41" s="759" t="str">
        <f>IF(AND(ISBLANK(入力フォーム!H112), ISBLANK(入力フォーム!H113)), "", 入力フォーム!H79 &amp; 入力フォーム!H112 &amp; 入力フォーム!H113)</f>
        <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
      </c>
      <c r="V41" s="763"/>
      <c r="W41" s="763"/>
      <c r="X41" s="764"/>
      <c r="Y41" s="731" t="str">
        <f>IF(ISBLANK(入力フォーム!H119), "", 入力フォーム!H119)</f>
        <v/>
      </c>
      <c r="Z41" s="732"/>
      <c r="AA41" s="732"/>
      <c r="AB41" s="733"/>
      <c r="AC41" s="734" t="str">
        <f>IF(ISBLANK(入力フォーム!H120), "", 入力フォーム!H120)</f>
        <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4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45" customHeight="1">
      <c r="A43" s="721" t="s">
        <v>8038</v>
      </c>
      <c r="B43" s="722"/>
      <c r="C43" s="759" t="str">
        <f>IF(AND(ISBLANK(入力フォーム!H128), ISBLANK(入力フォーム!H129)), "", 入力フォーム!H79 &amp; 入力フォーム!H128 &amp; 入力フォーム!H129)</f>
        <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
      </c>
      <c r="V43" s="763"/>
      <c r="W43" s="763"/>
      <c r="X43" s="764"/>
      <c r="Y43" s="731" t="str">
        <f>IF(ISBLANK(入力フォーム!H135), "", 入力フォーム!H135)</f>
        <v/>
      </c>
      <c r="Z43" s="732"/>
      <c r="AA43" s="732"/>
      <c r="AB43" s="733"/>
      <c r="AC43" s="734" t="str">
        <f>IF(ISBLANK(入力フォーム!H136), "", 入力フォーム!H136)</f>
        <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4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45" customHeight="1">
      <c r="A45" s="721" t="s">
        <v>8039</v>
      </c>
      <c r="B45" s="722"/>
      <c r="C45" s="759" t="str">
        <f>IF(AND(ISBLANK(入力フォーム!H144), ISBLANK(入力フォーム!H145)), "", 入力フォーム!H79 &amp; 入力フォーム!H144 &amp; 入力フォーム!H145)</f>
        <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
      </c>
      <c r="V45" s="763"/>
      <c r="W45" s="763"/>
      <c r="X45" s="764"/>
      <c r="Y45" s="731" t="str">
        <f>IF(ISBLANK(入力フォーム!H151), "", 入力フォーム!H151)</f>
        <v/>
      </c>
      <c r="Z45" s="732"/>
      <c r="AA45" s="732"/>
      <c r="AB45" s="733"/>
      <c r="AC45" s="734" t="str">
        <f>IF(ISBLANK(入力フォーム!H152), "", 入力フォーム!H152)</f>
        <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4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f>IF(IFERROR(入力フォーム!H65, 0)=0, "", IFERROR(入力フォーム!H65, 0))</f>
        <v>16</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450000000000003"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f>IF(ISBLANK(入力フォーム!H159), "", 入力フォーム!H159)</f>
        <v>120000</v>
      </c>
      <c r="Z48" s="778"/>
      <c r="AA48" s="778"/>
      <c r="AB48" s="779"/>
      <c r="AC48" s="802"/>
      <c r="AD48" s="802"/>
      <c r="AE48" s="802"/>
      <c r="AF48" s="802"/>
      <c r="AG48" s="802"/>
      <c r="AH48" s="802"/>
      <c r="AI48" s="802"/>
      <c r="AJ48" s="802"/>
      <c r="AK48" s="780">
        <f>IF(ISBLANK(入力フォーム!H160), "", 入力フォーム!H160)</f>
        <v>2000000</v>
      </c>
      <c r="AL48" s="781"/>
      <c r="AM48" s="781"/>
      <c r="AN48" s="781"/>
      <c r="AO48" s="782"/>
      <c r="AP48" s="783" t="str">
        <f>IF(ISBLANK(入力フォーム!H162), "", 入力フォーム!H162)</f>
        <v/>
      </c>
      <c r="AQ48" s="784"/>
      <c r="AR48" s="784"/>
      <c r="AS48" s="784"/>
      <c r="AT48" s="785"/>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11155</v>
      </c>
      <c r="J55" s="558"/>
      <c r="K55" s="558"/>
      <c r="L55" s="558"/>
      <c r="M55" s="558"/>
      <c r="N55" s="558"/>
      <c r="O55" s="558"/>
      <c r="P55" s="559"/>
      <c r="Q55" s="557" t="s">
        <v>11064</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1" t="str">
        <f>IF(入力フォーム!H63="単独の届出","☑","□")</f>
        <v>□</v>
      </c>
      <c r="B56" s="169" t="s">
        <v>8092</v>
      </c>
      <c r="C56" s="163"/>
      <c r="D56" s="163"/>
      <c r="E56" s="163"/>
      <c r="F56" s="163"/>
      <c r="G56" s="163"/>
      <c r="H56" s="163"/>
      <c r="I56" s="412" t="str">
        <f>IF(入力フォーム!H168="市街化区域","☑","□")</f>
        <v>□</v>
      </c>
      <c r="J56" s="803" t="s">
        <v>8421</v>
      </c>
      <c r="K56" s="803"/>
      <c r="L56" s="803"/>
      <c r="M56" s="803"/>
      <c r="N56" s="803"/>
      <c r="O56" s="803"/>
      <c r="P56" s="804"/>
      <c r="Q56" s="805" t="str">
        <f>IF(ISBLANK(入力フォーム!H170), "", 入力フォーム!H170)</f>
        <v>林業経営（伐採・再造林等）</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3"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09"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5"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山林</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f>IF(ISBLANK(入力フォーム!H173), "", 入力フォーム!H173)</f>
        <v>250000</v>
      </c>
      <c r="R63" s="844"/>
      <c r="S63" s="844"/>
      <c r="T63" s="844"/>
      <c r="U63" s="844"/>
      <c r="V63" s="844"/>
      <c r="W63" s="844"/>
      <c r="X63" s="844"/>
      <c r="Y63" s="844"/>
      <c r="Z63" s="844"/>
      <c r="AA63" s="844"/>
      <c r="AB63" s="844"/>
      <c r="AC63" s="171" t="s">
        <v>8088</v>
      </c>
      <c r="AD63" s="416" t="str">
        <f>IF(入力フォーム!H177="有","☑","□")</f>
        <v>□</v>
      </c>
      <c r="AE63" s="845" t="s">
        <v>8429</v>
      </c>
      <c r="AF63" s="845"/>
      <c r="AG63" s="845"/>
      <c r="AH63" s="417" t="str">
        <f>IF(入力フォーム!H178="有","☑","□")</f>
        <v>□</v>
      </c>
      <c r="AI63" s="819" t="s">
        <v>8430</v>
      </c>
      <c r="AJ63" s="819"/>
      <c r="AK63" s="417" t="str">
        <f>IF(入力フォーム!H179="有","☑","□")</f>
        <v>☑</v>
      </c>
      <c r="AL63" s="819" t="s">
        <v>8431</v>
      </c>
      <c r="AM63" s="819"/>
      <c r="AN63" s="417" t="str">
        <f>IF(入力フォーム!H180="有","☑","□")</f>
        <v>□</v>
      </c>
      <c r="AO63" s="819" t="s">
        <v>8101</v>
      </c>
      <c r="AP63" s="819"/>
      <c r="AQ63" s="820" t="str">
        <f>IF(ISBLANK(入力フォーム!H181), "",  "〔" &amp; 入力フォーム!H181 &amp; "〕")</f>
        <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18" t="str">
        <f>IF(入力フォーム!H172="有","☑","☐")</f>
        <v>☐</v>
      </c>
      <c r="H65" s="173" t="s">
        <v>8435</v>
      </c>
      <c r="I65" s="174"/>
      <c r="J65" s="419" t="str">
        <f>IF(入力フォーム!H172="無","☑","☐")</f>
        <v>☑</v>
      </c>
      <c r="K65" s="175" t="s">
        <v>8436</v>
      </c>
      <c r="L65" s="174"/>
      <c r="M65" s="174"/>
      <c r="N65" s="174"/>
      <c r="O65" s="174"/>
      <c r="P65" s="176"/>
      <c r="Q65" s="829">
        <f>IF(ISBLANK(入力フォーム!H174), "", 入力フォーム!H174)</f>
        <v>130000</v>
      </c>
      <c r="R65" s="830"/>
      <c r="S65" s="830"/>
      <c r="T65" s="830"/>
      <c r="U65" s="830"/>
      <c r="V65" s="830"/>
      <c r="W65" s="830"/>
      <c r="X65" s="830"/>
      <c r="Y65" s="830"/>
      <c r="Z65" s="830"/>
      <c r="AA65" s="830"/>
      <c r="AB65" s="830"/>
      <c r="AC65" s="177" t="s">
        <v>8088</v>
      </c>
      <c r="AD65" s="831" t="str">
        <f>IF(ISBLANK(入力フォーム!H182), "", 入力フォーム!H182)</f>
        <v>「伐採及び伐採後の造林の届出」を日田市あて行う予定</v>
      </c>
      <c r="AE65" s="832"/>
      <c r="AF65" s="832"/>
      <c r="AG65" s="832"/>
      <c r="AH65" s="832"/>
      <c r="AI65" s="832"/>
      <c r="AJ65" s="832"/>
      <c r="AK65" s="832"/>
      <c r="AL65" s="832"/>
      <c r="AM65" s="832"/>
      <c r="AN65" s="832"/>
      <c r="AO65" s="832"/>
      <c r="AP65" s="832"/>
      <c r="AQ65" s="832"/>
      <c r="AR65" s="832"/>
      <c r="AS65" s="832"/>
      <c r="AT65" s="833"/>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11065</v>
      </c>
      <c r="R69" s="562"/>
      <c r="S69" s="562"/>
      <c r="T69" s="562"/>
      <c r="U69" s="562"/>
      <c r="V69" s="562"/>
      <c r="W69" s="562"/>
      <c r="X69" s="623"/>
      <c r="Y69" s="135"/>
      <c r="Z69" s="876" t="str">
        <f>IF(ISBLANK(行政用!H30), "", 行政用!H30)</f>
        <v>【市町村記入欄・収受印欄】　　※電子申請の場合は記入不要
　市町村受理日
　市町村受理番号
【大分県記入欄・収受印欄】
　大分県受理日
　大分県受理番号</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75,000㎡、杉50年生　5,000本
25,000㎡、桧50年生　6,000本</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譲受人において伐採予定（時期未定）</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0" t="str">
        <f>IF(入力フォーム!H191="有","☑","□")</f>
        <v>☑</v>
      </c>
      <c r="B74" s="853" t="s">
        <v>8104</v>
      </c>
      <c r="C74" s="853"/>
      <c r="D74" s="853"/>
      <c r="E74" s="421" t="str">
        <f>IF(入力フォーム!H192="有","☑","□")</f>
        <v>□</v>
      </c>
      <c r="F74" s="853" t="s">
        <v>8102</v>
      </c>
      <c r="G74" s="853"/>
      <c r="H74" s="853"/>
      <c r="I74" s="421" t="str">
        <f>IF(入力フォーム!H193="有","☑","□")</f>
        <v>□</v>
      </c>
      <c r="J74" s="853" t="s">
        <v>8394</v>
      </c>
      <c r="K74" s="853"/>
      <c r="L74" s="853"/>
      <c r="M74" s="853"/>
      <c r="N74" s="133"/>
      <c r="O74" s="133"/>
      <c r="P74" s="188"/>
      <c r="Q74" s="854">
        <f>IF(ISBLANK(入力フォーム!H196), "", 入力フォーム!H196)</f>
        <v>13000000</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2" t="str">
        <f>IF(入力フォーム!H190="無","☑","□")</f>
        <v>□</v>
      </c>
      <c r="B75" s="860" t="s">
        <v>8445</v>
      </c>
      <c r="C75" s="860"/>
      <c r="D75" s="860"/>
      <c r="E75" s="860"/>
      <c r="F75" s="423"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隣接する山林約130,000㎡を購入予定（2026年１０月～１２月頃）</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0" t="s">
        <v>9012</v>
      </c>
      <c r="B1" s="911"/>
      <c r="C1" s="911"/>
      <c r="D1" s="911"/>
      <c r="E1" s="911"/>
      <c r="F1" s="911"/>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55" t="s">
        <v>8637</v>
      </c>
      <c r="E16" s="456"/>
      <c r="F16" s="457"/>
      <c r="G16" s="29" t="s">
        <v>8542</v>
      </c>
      <c r="H16" s="29" t="s">
        <v>8638</v>
      </c>
      <c r="I16" s="29" t="s">
        <v>8639</v>
      </c>
      <c r="J16" s="193" t="s">
        <v>8602</v>
      </c>
      <c r="L16" s="230"/>
    </row>
    <row r="17" spans="2:12" s="195" customFormat="1" ht="49.5">
      <c r="C17" s="194" t="s">
        <v>8035</v>
      </c>
      <c r="D17" s="541" t="s">
        <v>8540</v>
      </c>
      <c r="E17" s="913" t="s">
        <v>8964</v>
      </c>
      <c r="F17" s="914"/>
      <c r="G17" s="239" t="str">
        <f>IF(ISBLANK(H17),"必須","入力済")</f>
        <v>入力済</v>
      </c>
      <c r="H17" s="58" t="s">
        <v>11185</v>
      </c>
      <c r="I17" s="234" t="s">
        <v>8753</v>
      </c>
      <c r="J17" s="278" t="s">
        <v>9007</v>
      </c>
      <c r="L17" s="230"/>
    </row>
    <row r="18" spans="2:12" s="195" customFormat="1" ht="33">
      <c r="C18" s="194" t="s">
        <v>8036</v>
      </c>
      <c r="D18" s="541"/>
      <c r="E18" s="914" t="s">
        <v>8815</v>
      </c>
      <c r="F18" s="914"/>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55" t="s">
        <v>8637</v>
      </c>
      <c r="E22" s="456"/>
      <c r="F22" s="457"/>
      <c r="G22" s="29" t="s">
        <v>8542</v>
      </c>
      <c r="H22" s="236" t="s">
        <v>8638</v>
      </c>
      <c r="I22" s="29" t="s">
        <v>8639</v>
      </c>
      <c r="J22" s="193" t="s">
        <v>8602</v>
      </c>
      <c r="K22" s="230"/>
      <c r="L22" s="230"/>
    </row>
    <row r="23" spans="2:12" s="195" customFormat="1" ht="33" customHeight="1">
      <c r="C23" s="194" t="s">
        <v>8035</v>
      </c>
      <c r="D23" s="915" t="s">
        <v>8641</v>
      </c>
      <c r="E23" s="912" t="s">
        <v>9009</v>
      </c>
      <c r="F23" s="912"/>
      <c r="G23" s="239" t="str">
        <f>IF(ISBLANK(H23),"必須","入力済")</f>
        <v>必須</v>
      </c>
      <c r="H23" s="91"/>
      <c r="I23" s="234" t="s">
        <v>8897</v>
      </c>
      <c r="J23" s="279" t="s">
        <v>8898</v>
      </c>
      <c r="K23" s="230"/>
      <c r="L23" s="230"/>
    </row>
    <row r="24" spans="2:12" s="195" customFormat="1" ht="33" customHeight="1">
      <c r="C24" s="194" t="s">
        <v>8036</v>
      </c>
      <c r="D24" s="915"/>
      <c r="E24" s="912" t="s">
        <v>8594</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8600</v>
      </c>
      <c r="J25" s="280" t="s">
        <v>8900</v>
      </c>
      <c r="K25" s="230"/>
      <c r="L25" s="230"/>
    </row>
    <row r="26" spans="2:12" s="195" customFormat="1" ht="33" customHeight="1">
      <c r="C26" s="196" t="s">
        <v>8038</v>
      </c>
      <c r="D26" s="915"/>
      <c r="E26" s="912" t="s">
        <v>8579</v>
      </c>
      <c r="F26" s="912"/>
      <c r="G26" s="239" t="str">
        <f>IF(ISBLANK(H26),"必須","入力済")</f>
        <v>必須</v>
      </c>
      <c r="H26" s="57"/>
      <c r="I26" s="235" t="s">
        <v>8600</v>
      </c>
      <c r="J26" s="280" t="s">
        <v>8901</v>
      </c>
      <c r="K26" s="230"/>
      <c r="L26" s="230"/>
    </row>
    <row r="27" spans="2:12" s="195" customFormat="1" ht="33">
      <c r="C27" s="196" t="s">
        <v>8039</v>
      </c>
      <c r="D27" s="915"/>
      <c r="E27" s="916" t="s">
        <v>8580</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1" t="s">
        <v>9008</v>
      </c>
    </row>
    <row r="30" spans="2:12" s="195" customFormat="1" ht="180">
      <c r="C30" s="196" t="s">
        <v>8525</v>
      </c>
      <c r="D30" s="915"/>
      <c r="E30" s="912" t="s">
        <v>8507</v>
      </c>
      <c r="F30" s="912"/>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55" t="s">
        <v>8646</v>
      </c>
      <c r="E34" s="456"/>
      <c r="F34" s="457"/>
      <c r="G34" s="455" t="s">
        <v>8649</v>
      </c>
      <c r="H34" s="456"/>
      <c r="I34" s="457"/>
      <c r="J34" s="29" t="s">
        <v>8647</v>
      </c>
      <c r="L34" s="230"/>
    </row>
    <row r="35" spans="2:12" s="195" customFormat="1" ht="49.5" customHeight="1">
      <c r="C35" s="194" t="s">
        <v>8035</v>
      </c>
      <c r="D35" s="915" t="s">
        <v>8642</v>
      </c>
      <c r="E35" s="923" t="s">
        <v>9032</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1"/>
      <c r="I35" s="922"/>
      <c r="J35" s="282" t="s">
        <v>8886</v>
      </c>
    </row>
    <row r="36" spans="2:12" s="195" customFormat="1" ht="49.5" customHeight="1">
      <c r="C36" s="194" t="s">
        <v>8036</v>
      </c>
      <c r="D36" s="915"/>
      <c r="E36" s="924" t="s">
        <v>8643</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8"/>
      <c r="I36" s="919"/>
      <c r="J36" s="283" t="s">
        <v>8537</v>
      </c>
    </row>
    <row r="37" spans="2:12" s="195" customFormat="1" ht="49.5" customHeight="1">
      <c r="C37" s="196" t="s">
        <v>8887</v>
      </c>
      <c r="D37" s="915"/>
      <c r="E37" s="924" t="s">
        <v>8644</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8"/>
      <c r="I37" s="919"/>
      <c r="J37" s="283" t="s">
        <v>8538</v>
      </c>
    </row>
    <row r="38" spans="2:12" s="195" customFormat="1" ht="49.5" customHeight="1">
      <c r="C38" s="196" t="s">
        <v>8038</v>
      </c>
      <c r="D38" s="915"/>
      <c r="E38" s="924" t="s">
        <v>8645</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8648</v>
      </c>
      <c r="D42" s="456"/>
      <c r="E42" s="456"/>
      <c r="F42" s="457"/>
      <c r="G42" s="455" t="s">
        <v>8889</v>
      </c>
      <c r="H42" s="456"/>
      <c r="I42" s="457"/>
      <c r="J42" s="29" t="s">
        <v>8647</v>
      </c>
    </row>
    <row r="43" spans="2:12" s="195" customFormat="1" ht="54" customHeight="1">
      <c r="C43" s="928" t="s">
        <v>8893</v>
      </c>
      <c r="D43" s="928"/>
      <c r="E43" s="928"/>
      <c r="F43" s="928"/>
      <c r="G43" s="927" t="str">
        <f>入力フォーム!H79&amp;行政用!H24</f>
        <v>日田市</v>
      </c>
      <c r="H43" s="927"/>
      <c r="I43" s="927"/>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55" t="s">
        <v>8637</v>
      </c>
      <c r="E48" s="456"/>
      <c r="F48" s="457"/>
      <c r="G48" s="29" t="s">
        <v>8542</v>
      </c>
      <c r="H48" s="236" t="s">
        <v>8638</v>
      </c>
      <c r="I48" s="29" t="s">
        <v>8639</v>
      </c>
      <c r="J48" s="193" t="s">
        <v>8602</v>
      </c>
      <c r="L48" s="230"/>
    </row>
    <row r="49" spans="3:10" s="195" customFormat="1" ht="33" customHeight="1">
      <c r="C49" s="194" t="s">
        <v>8035</v>
      </c>
      <c r="D49" s="925" t="s">
        <v>8650</v>
      </c>
      <c r="E49" s="924" t="s">
        <v>29</v>
      </c>
      <c r="F49" s="924"/>
      <c r="G49" s="213" t="str">
        <f>IF(ISBLANK(H49),"任意","入力済")</f>
        <v>任意</v>
      </c>
      <c r="H49" s="91"/>
      <c r="I49" s="234" t="s">
        <v>8897</v>
      </c>
      <c r="J49" s="279" t="s">
        <v>8902</v>
      </c>
    </row>
    <row r="50" spans="3:10" s="195" customFormat="1" ht="49.5" customHeight="1">
      <c r="C50" s="194" t="s">
        <v>8036</v>
      </c>
      <c r="D50" s="926"/>
      <c r="E50" s="924" t="s">
        <v>9</v>
      </c>
      <c r="F50" s="924"/>
      <c r="G50" s="239" t="str">
        <f>IF(ISBLANK(H50),"必須","入力済")</f>
        <v>必須</v>
      </c>
      <c r="H50" s="90"/>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一団の届出の場合、必須</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79"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44204</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8770025</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田島２丁目６番１号日田●●ビル６０２</v>
      </c>
      <c r="F16" s="4" t="s">
        <v>168</v>
      </c>
      <c r="G16" s="4"/>
      <c r="H16" s="106" t="s">
        <v>9018</v>
      </c>
      <c r="I16" s="4"/>
      <c r="J16" s="12"/>
    </row>
    <row r="17" spans="2:10" ht="16.5" customHeight="1">
      <c r="B17" s="13">
        <v>13</v>
      </c>
      <c r="C17" s="13" t="s">
        <v>50</v>
      </c>
      <c r="D17" s="13" t="s">
        <v>51</v>
      </c>
      <c r="E17" s="110" t="str">
        <f>IF(入力フォーム!H23="", "", IFERROR(SUBSTITUTE(CLEAN(入力フォーム!H23), ",", "，"), ""))</f>
        <v>日田林業　株式会社</v>
      </c>
      <c r="F17" s="4" t="s">
        <v>168</v>
      </c>
      <c r="G17" s="4"/>
      <c r="H17" s="106" t="s">
        <v>9018</v>
      </c>
      <c r="I17" s="4"/>
      <c r="J17" s="12"/>
    </row>
    <row r="18" spans="2:10" ht="16.5" customHeight="1">
      <c r="B18" s="13">
        <v>14</v>
      </c>
      <c r="C18" s="13" t="s">
        <v>54</v>
      </c>
      <c r="D18" s="13" t="s">
        <v>55</v>
      </c>
      <c r="E18" s="110" t="str">
        <f>IF(入力フォーム!H24="", "", IFERROR(SUBSTITUTE(CLEAN(入力フォーム!H24), ",", "，"), ""))</f>
        <v>代表取締役　日田　隈三</v>
      </c>
      <c r="F18" s="4" t="s">
        <v>9014</v>
      </c>
      <c r="G18" s="4"/>
      <c r="H18" s="106" t="s">
        <v>9018</v>
      </c>
      <c r="I18" s="4"/>
      <c r="J18" s="12"/>
    </row>
    <row r="19" spans="2:10" ht="16.5" customHeight="1">
      <c r="B19" s="13">
        <v>15</v>
      </c>
      <c r="C19" s="13" t="s">
        <v>58</v>
      </c>
      <c r="D19" s="13" t="s">
        <v>59</v>
      </c>
      <c r="E19" s="110" t="str">
        <f>IF(入力フォーム!H39="", "", IFERROR(SUBSTITUTE(CLEAN(入力フォーム!H39), ",", "，"), ""))</f>
        <v>中津江行政書士事務所　金山　鯛生</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0973-22-xxxx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7</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44204</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8470212</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前津江町大野２１８９－１</v>
      </c>
      <c r="F27" s="4" t="s">
        <v>9014</v>
      </c>
      <c r="G27" s="3"/>
      <c r="H27" s="106" t="s">
        <v>9018</v>
      </c>
      <c r="I27" s="3"/>
      <c r="J27" s="12"/>
    </row>
    <row r="28" spans="2:10" ht="16.5" customHeight="1">
      <c r="B28" s="13">
        <v>24</v>
      </c>
      <c r="C28" s="13" t="s">
        <v>87</v>
      </c>
      <c r="D28" s="13" t="s">
        <v>88</v>
      </c>
      <c r="E28" s="110" t="str">
        <f>IF(入力フォーム!H55="", "", IFERROR(SUBSTITUTE(CLEAN(入力フォーム!H55), ",", "，"), ""))</f>
        <v>前　津江美</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1</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44204</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前津江町大野字●●２１８９番２</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4</v>
      </c>
      <c r="F36" s="4" t="s">
        <v>168</v>
      </c>
      <c r="G36" s="4"/>
      <c r="H36" s="106" t="s">
        <v>9018</v>
      </c>
      <c r="I36" s="3"/>
      <c r="J36" s="12"/>
    </row>
    <row r="37" spans="2:10" ht="16.5" customHeight="1">
      <c r="B37" s="13">
        <v>33</v>
      </c>
      <c r="C37" s="13" t="s">
        <v>104</v>
      </c>
      <c r="D37" s="13" t="s">
        <v>105</v>
      </c>
      <c r="E37" s="109" t="str">
        <f>IFERROR(INDEX(参照D!AH4:AH8, MATCH(入力フォーム!H168, 参照D!AG4:AG8, 0)), "")</f>
        <v>1</v>
      </c>
      <c r="F37" s="3"/>
      <c r="G37" s="4" t="s">
        <v>168</v>
      </c>
      <c r="H37" s="3"/>
      <c r="I37" s="3"/>
      <c r="J37" s="11" t="s">
        <v>9020</v>
      </c>
    </row>
    <row r="38" spans="2:10" ht="16.5" customHeight="1">
      <c r="B38" s="13">
        <v>34</v>
      </c>
      <c r="C38" s="13" t="s">
        <v>106</v>
      </c>
      <c r="D38" s="13" t="s">
        <v>107</v>
      </c>
      <c r="E38" s="109" t="str">
        <f>IFERROR(INDEX(参照D!AK4:AK18, MATCH(入力フォーム!H169, 参照D!AJ4:AJ18, 0)), "")</f>
        <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46112</v>
      </c>
      <c r="F44" s="4" t="s">
        <v>168</v>
      </c>
      <c r="G44" s="3"/>
      <c r="H44" s="106" t="s">
        <v>9018</v>
      </c>
      <c r="I44" s="3"/>
      <c r="J44" s="12"/>
    </row>
    <row r="45" spans="2:10" ht="16.5" customHeight="1">
      <c r="B45" s="13">
        <v>41</v>
      </c>
      <c r="C45" s="13" t="s">
        <v>120</v>
      </c>
      <c r="D45" s="13" t="s">
        <v>121</v>
      </c>
      <c r="E45" s="112">
        <f>IF(入力フォーム!H159="", "", IFERROR(入力フォーム!H159, 0))</f>
        <v>120000</v>
      </c>
      <c r="F45" s="4" t="s">
        <v>168</v>
      </c>
      <c r="G45" s="3"/>
      <c r="H45" s="106" t="s">
        <v>9018</v>
      </c>
      <c r="I45" s="3"/>
      <c r="J45" s="12"/>
    </row>
    <row r="46" spans="2:10" ht="16.5" customHeight="1">
      <c r="B46" s="13">
        <v>42</v>
      </c>
      <c r="C46" s="13" t="s">
        <v>122</v>
      </c>
      <c r="D46" s="13" t="s">
        <v>123</v>
      </c>
      <c r="E46" s="113">
        <f>IF(入力フォーム!H160="", "", IFERROR(入力フォーム!H160, 0))</f>
        <v>2000000</v>
      </c>
      <c r="F46" s="4" t="s">
        <v>168</v>
      </c>
      <c r="G46" s="3"/>
      <c r="H46" s="106" t="s">
        <v>9018</v>
      </c>
      <c r="I46" s="3"/>
      <c r="J46" s="12"/>
    </row>
    <row r="47" spans="2:10" ht="16.5" customHeight="1">
      <c r="B47" s="13">
        <v>43</v>
      </c>
      <c r="C47" s="13" t="s">
        <v>124</v>
      </c>
      <c r="D47" s="13" t="s">
        <v>125</v>
      </c>
      <c r="E47" s="114">
        <f>IF(入力フォーム!H161="", "", IFERROR(入力フォーム!H161, 0))</f>
        <v>17</v>
      </c>
      <c r="F47" s="4" t="s">
        <v>168</v>
      </c>
      <c r="G47" s="3"/>
      <c r="H47" s="106" t="s">
        <v>9018</v>
      </c>
      <c r="I47" s="3"/>
      <c r="J47" s="12"/>
    </row>
    <row r="48" spans="2:10" ht="16.5" customHeight="1">
      <c r="B48" s="13">
        <v>44</v>
      </c>
      <c r="C48" s="13" t="s">
        <v>126</v>
      </c>
      <c r="D48" s="13" t="s">
        <v>127</v>
      </c>
      <c r="E48" s="114">
        <f>IF(入力フォーム!H196="", "", IFERROR(入力フォーム!H196, 0))</f>
        <v>13000000</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250000</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5</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75，000㎡、杉50年生　5，000本25，000㎡、桧50年生　6，000本</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前津江町大野</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林業</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392</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f>IFERROR(INDEX(参照D!AU5:AU256, MATCH(入力フォーム!H34, 参照D!AT5:AT256, 0)), IFERROR(INDEX(参照D!AU5:AU256, MATCH(入力フォーム!H34, 参照D!AT5:AT256, 0)), ""))</f>
        <v>392</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f>IFERROR(INDEX(参照D!AU5:AU256, MATCH(入力フォーム!H36, 参照D!AT5:AT256, 0)), IFERROR(INDEX(参照D!AU5:AU256, MATCH(入力フォーム!H36, 参照D!AT5:AT256, 0)), ""))</f>
        <v>392</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44204</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前津江町大野字●●２１８９番２</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前津江町大野</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15</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15</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15</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15</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15</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木付　浩介</cp:lastModifiedBy>
  <cp:lastPrinted>2026-03-05T10:01:19Z</cp:lastPrinted>
  <dcterms:created xsi:type="dcterms:W3CDTF">2005-07-01T05:21:10Z</dcterms:created>
  <dcterms:modified xsi:type="dcterms:W3CDTF">2026-03-09T05:14:32Z</dcterms:modified>
</cp:coreProperties>
</file>