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filterPrivacy="1" codeName="ThisWorkbook" defaultThemeVersion="166925"/>
  <xr:revisionPtr revIDLastSave="0" documentId="13_ncr:1_{DE1224DC-8CD5-48E6-B4F0-2565086CA15F}" xr6:coauthVersionLast="47" xr6:coauthVersionMax="47" xr10:uidLastSave="{00000000-0000-0000-0000-000000000000}"/>
  <bookViews>
    <workbookView xWindow="-28920" yWindow="-120" windowWidth="29040" windowHeight="15720" tabRatio="796" firstSheet="1" activeTab="1" xr2:uid="{00000000-000D-0000-FFFF-FFFF00000000}"/>
  </bookViews>
  <sheets>
    <sheet name="付表３－２" sheetId="27" state="hidden" r:id="rId1"/>
    <sheet name="表紙" sheetId="137"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_xlnm.Print_Area" localSheetId="1">表紙!$A$1:$D$24</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50" i="136" l="1"/>
  <c r="AG50" i="136"/>
  <c r="AA50" i="136"/>
  <c r="U50" i="136"/>
  <c r="R49" i="136"/>
  <c r="L49" i="136"/>
  <c r="F49" i="136"/>
  <c r="D49" i="136"/>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52" i="134"/>
  <c r="AG52" i="134"/>
  <c r="AA52" i="134"/>
  <c r="U52" i="134"/>
  <c r="R51" i="134"/>
  <c r="L51" i="134"/>
  <c r="F51" i="134"/>
  <c r="D51" i="134"/>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51" i="133"/>
  <c r="AG51" i="133"/>
  <c r="AA51" i="133"/>
  <c r="U51" i="133"/>
  <c r="R50" i="133"/>
  <c r="L50" i="133"/>
  <c r="E49" i="133"/>
  <c r="C50" i="133"/>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AL51" i="132"/>
  <c r="AG51" i="132"/>
  <c r="AA51" i="132"/>
  <c r="U51" i="132"/>
  <c r="R50" i="132"/>
  <c r="L50" i="132"/>
  <c r="F50" i="132"/>
  <c r="C49" i="132"/>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50" i="131"/>
  <c r="AG50" i="131"/>
  <c r="AA50" i="131"/>
  <c r="U50" i="131"/>
  <c r="R49" i="131"/>
  <c r="L49" i="131"/>
  <c r="F49" i="131"/>
  <c r="D49" i="13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E49" i="132" l="1"/>
  <c r="AJ10" i="13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K31" i="127" l="1"/>
  <c r="AL31" i="127" s="1"/>
  <c r="AK31" i="128"/>
  <c r="AL31" i="128" s="1"/>
  <c r="AH10" i="128"/>
  <c r="AH10" i="127"/>
  <c r="AH9" i="127"/>
  <c r="AI10" i="127"/>
  <c r="AI9" i="127"/>
  <c r="AI9" i="126"/>
  <c r="AK31" i="126"/>
  <c r="AL31" i="126" s="1"/>
  <c r="AH10" i="126"/>
  <c r="AH9" i="126"/>
  <c r="AI10" i="126"/>
  <c r="C69" i="107"/>
  <c r="C53" i="114"/>
  <c r="E67" i="107"/>
  <c r="C54" i="114"/>
  <c r="E68" i="107"/>
  <c r="D53" i="114"/>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L25" i="114" s="1"/>
  <c r="AK24" i="114"/>
  <c r="AK23" i="114"/>
  <c r="AK22" i="114"/>
  <c r="AK21" i="114"/>
  <c r="AK20" i="114"/>
  <c r="AK19" i="114"/>
  <c r="AK18" i="114"/>
  <c r="AK17" i="114"/>
  <c r="AL17" i="114" s="1"/>
  <c r="AK16" i="114"/>
  <c r="AL16" i="114" s="1"/>
  <c r="AK15" i="114"/>
  <c r="AK14" i="114"/>
  <c r="AL14" i="114" s="1"/>
  <c r="AK13" i="114"/>
  <c r="AL13" i="114" s="1"/>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L28" i="113" s="1"/>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L23" i="112" s="1"/>
  <c r="AK22" i="112"/>
  <c r="AK21" i="112"/>
  <c r="AK20" i="112"/>
  <c r="AK19" i="112"/>
  <c r="AK18" i="112"/>
  <c r="AK17" i="112"/>
  <c r="AK16" i="112"/>
  <c r="AK15" i="112"/>
  <c r="AL15" i="112" s="1"/>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L13" i="110" s="1"/>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H10" i="115"/>
  <c r="AJ10" i="115"/>
  <c r="AL26" i="114"/>
  <c r="AL27" i="114"/>
  <c r="AL12" i="114"/>
  <c r="AL28"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L14" i="124" l="1"/>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K31" i="115"/>
  <c r="AL31" i="115" s="1"/>
  <c r="AL52" i="96"/>
  <c r="I58" i="101"/>
  <c r="AA52" i="96"/>
  <c r="AG52" i="96"/>
  <c r="O58" i="101"/>
  <c r="I52" i="96"/>
  <c r="X54" i="102"/>
  <c r="F53" i="116"/>
  <c r="AG58" i="101"/>
  <c r="L52" i="116"/>
  <c r="L49" i="119"/>
  <c r="I50" i="119"/>
  <c r="AL58" i="101"/>
  <c r="L47" i="115"/>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AJ47" i="114"/>
  <c r="AG48" i="114"/>
  <c r="L54" i="102"/>
  <c r="AL24" i="109"/>
  <c r="AL23" i="109"/>
  <c r="AL31" i="109"/>
  <c r="AL14" i="109"/>
  <c r="AL13" i="109"/>
  <c r="AL16" i="109"/>
  <c r="AJ10" i="109"/>
  <c r="AH10" i="109"/>
  <c r="AL25" i="109"/>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M47" i="93"/>
  <c r="AM48" i="93"/>
  <c r="AG51" i="96"/>
  <c r="D48" i="100"/>
  <c r="O39" i="106"/>
  <c r="AG53" i="102"/>
  <c r="C48" i="100"/>
  <c r="O48" i="114"/>
  <c r="AG40" i="113"/>
  <c r="E58" i="124"/>
  <c r="D55" i="94"/>
  <c r="C40" i="112"/>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C48" i="115"/>
  <c r="X55" i="94"/>
  <c r="O49" i="95"/>
  <c r="AL50" i="95"/>
  <c r="R48" i="95"/>
  <c r="U56" i="94"/>
  <c r="AJ49" i="95"/>
  <c r="F52" i="116"/>
  <c r="E53" i="116"/>
  <c r="F50" i="96"/>
  <c r="E52" i="116"/>
  <c r="AM56" i="94"/>
  <c r="C51" i="96"/>
  <c r="E50" i="96"/>
  <c r="R39" i="106"/>
  <c r="X48" i="114"/>
  <c r="AG50" i="95"/>
  <c r="AL39" i="112"/>
  <c r="X40" i="113"/>
  <c r="C50" i="95"/>
  <c r="AG56" i="124"/>
  <c r="AL40" i="112"/>
  <c r="X39" i="113"/>
  <c r="E50" i="95"/>
  <c r="I50" i="95"/>
  <c r="O40" i="106"/>
  <c r="AG39" i="112"/>
  <c r="AD47" i="114"/>
  <c r="U50" i="95"/>
  <c r="AM55" i="94"/>
  <c r="AJ48" i="93"/>
  <c r="AJ48" i="114"/>
  <c r="AA50" i="95"/>
  <c r="E47" i="93"/>
  <c r="F40" i="112"/>
  <c r="AJ39" i="113"/>
  <c r="D47" i="93"/>
  <c r="D48" i="95"/>
  <c r="E40" i="112"/>
  <c r="F54" i="102"/>
  <c r="C47" i="114"/>
  <c r="E39" i="112"/>
  <c r="AG39" i="113"/>
  <c r="C48" i="95"/>
  <c r="I40" i="106"/>
  <c r="AL39" i="113"/>
  <c r="AD55" i="94"/>
  <c r="AG47" i="93"/>
  <c r="I39" i="106"/>
  <c r="F40" i="113"/>
  <c r="AM48" i="115"/>
  <c r="R48" i="114"/>
  <c r="AL48" i="115"/>
  <c r="AM48" i="100"/>
  <c r="AA54" i="102"/>
  <c r="AG55" i="94"/>
  <c r="AL48" i="100"/>
  <c r="AD53" i="102"/>
  <c r="O47" i="114"/>
  <c r="E39" i="113"/>
  <c r="I49" i="119"/>
  <c r="E48" i="120"/>
  <c r="E48" i="114"/>
  <c r="AD56" i="101"/>
  <c r="E54" i="102"/>
  <c r="AG40" i="106"/>
  <c r="AL40" i="113"/>
  <c r="AA57" i="124"/>
  <c r="R48" i="100"/>
  <c r="L39" i="112"/>
  <c r="R49" i="100"/>
  <c r="AG39" i="106"/>
  <c r="O48" i="93"/>
  <c r="AL56" i="94"/>
  <c r="L40" i="112"/>
  <c r="AM39" i="113"/>
  <c r="E47" i="114"/>
  <c r="I48" i="119"/>
  <c r="C48" i="120"/>
  <c r="AG48" i="95"/>
  <c r="AL48" i="93"/>
  <c r="AA47" i="93"/>
  <c r="U55" i="94"/>
  <c r="AJ51" i="96"/>
  <c r="X48" i="100"/>
  <c r="AG57" i="101"/>
  <c r="L39" i="106"/>
  <c r="AJ47" i="93"/>
  <c r="F39" i="113"/>
  <c r="AD47" i="115"/>
  <c r="AA57" i="101"/>
  <c r="F48" i="114"/>
  <c r="E56" i="94"/>
  <c r="D48" i="93"/>
  <c r="D49" i="95"/>
  <c r="O56" i="124"/>
  <c r="C50" i="96"/>
  <c r="AG43" i="108"/>
  <c r="O40" i="113"/>
  <c r="D50" i="96"/>
  <c r="C47" i="93"/>
  <c r="AA48" i="93"/>
  <c r="AJ55" i="94"/>
  <c r="F55" i="94"/>
  <c r="AD48" i="95"/>
  <c r="R50" i="96"/>
  <c r="O50" i="96"/>
  <c r="AJ48" i="100"/>
  <c r="AJ42" i="108"/>
  <c r="R40" i="113"/>
  <c r="AA47" i="114"/>
  <c r="AJ49" i="100"/>
  <c r="F48" i="115"/>
  <c r="E48" i="119"/>
  <c r="AD48" i="93"/>
  <c r="F56" i="94"/>
  <c r="O51" i="96"/>
  <c r="AG49" i="100"/>
  <c r="E39" i="106"/>
  <c r="O39" i="113"/>
  <c r="I53" i="116"/>
  <c r="F49" i="119"/>
  <c r="U54" i="102"/>
  <c r="F40" i="106"/>
  <c r="AJ40" i="112"/>
  <c r="I52" i="116"/>
  <c r="I48" i="120"/>
  <c r="AL48" i="114"/>
  <c r="O48" i="115"/>
  <c r="AA56" i="124"/>
  <c r="AA55" i="94"/>
  <c r="C39" i="106"/>
  <c r="AG56" i="94"/>
  <c r="D40" i="112"/>
  <c r="AA39" i="113"/>
  <c r="O47" i="115"/>
  <c r="E56" i="124"/>
  <c r="R54" i="102"/>
  <c r="D39" i="106"/>
  <c r="AL47" i="114"/>
  <c r="X47" i="93"/>
  <c r="O54" i="102"/>
  <c r="R42" i="108"/>
  <c r="L49" i="120"/>
  <c r="I50" i="120"/>
  <c r="AM51" i="96"/>
  <c r="AL56" i="101"/>
  <c r="R48" i="93"/>
  <c r="AG48" i="93"/>
  <c r="AJ56" i="94"/>
  <c r="X48" i="95"/>
  <c r="AJ50" i="96"/>
  <c r="AM49" i="95"/>
  <c r="AJ56" i="101"/>
  <c r="D62" i="107"/>
  <c r="C39" i="112"/>
  <c r="U40" i="113"/>
  <c r="R47" i="115"/>
  <c r="L48" i="120"/>
  <c r="U47" i="93"/>
  <c r="AD56" i="94"/>
  <c r="U48" i="95"/>
  <c r="AA48" i="100"/>
  <c r="AD49" i="100"/>
  <c r="R53" i="102"/>
  <c r="D40" i="106"/>
  <c r="L42" i="108"/>
  <c r="AL51" i="96"/>
  <c r="AM48" i="114"/>
  <c r="F50" i="117"/>
  <c r="X62" i="107"/>
  <c r="L47" i="114"/>
  <c r="L56" i="94"/>
  <c r="L55" i="94"/>
  <c r="E49" i="95"/>
  <c r="X50" i="96"/>
  <c r="R40" i="112"/>
  <c r="I47" i="114"/>
  <c r="U47" i="115"/>
  <c r="D47" i="115"/>
  <c r="U62" i="107"/>
  <c r="L48" i="114"/>
  <c r="X47" i="115"/>
  <c r="I49" i="117"/>
  <c r="F48" i="93"/>
  <c r="AL49" i="95"/>
  <c r="X61" i="107"/>
  <c r="I62" i="107"/>
  <c r="O42" i="108"/>
  <c r="O40" i="112"/>
  <c r="E50" i="117"/>
  <c r="U50" i="96"/>
  <c r="O39" i="112"/>
  <c r="U48" i="115"/>
  <c r="D68" i="107"/>
  <c r="F47" i="93"/>
  <c r="I56" i="94"/>
  <c r="X51" i="96"/>
  <c r="I49" i="95"/>
  <c r="E48" i="100"/>
  <c r="F48" i="100"/>
  <c r="I55" i="94"/>
  <c r="AA40" i="112"/>
  <c r="U48" i="114"/>
  <c r="AG48" i="115"/>
  <c r="O56" i="101"/>
  <c r="AJ48" i="115"/>
  <c r="I50" i="117"/>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F49" i="100"/>
  <c r="AM53" i="102"/>
  <c r="L40" i="113"/>
  <c r="X47" i="114"/>
  <c r="AG47" i="115"/>
  <c r="C61" i="107"/>
  <c r="X56" i="94"/>
  <c r="C43" i="108"/>
  <c r="L62" i="107"/>
  <c r="F61" i="107"/>
  <c r="AJ43" i="108"/>
  <c r="U49" i="95"/>
  <c r="C48" i="93"/>
  <c r="AG61" i="107"/>
  <c r="L53" i="116"/>
  <c r="X56" i="101"/>
  <c r="AA47" i="115"/>
  <c r="X48" i="93"/>
  <c r="AL43" i="108"/>
  <c r="U40" i="112"/>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AD39" i="112"/>
  <c r="I39" i="112"/>
  <c r="AD40" i="113"/>
  <c r="D40" i="113"/>
  <c r="D39" i="113"/>
  <c r="D48" i="114"/>
  <c r="C47" i="115"/>
  <c r="F49" i="117"/>
  <c r="L47" i="93"/>
  <c r="L48" i="95"/>
  <c r="AA51" i="96"/>
  <c r="O61" i="107"/>
  <c r="AA62" i="107"/>
  <c r="AD42" i="108"/>
  <c r="X42" i="108"/>
  <c r="U39" i="112"/>
  <c r="X39" i="112"/>
  <c r="C39" i="113"/>
  <c r="AD39" i="113"/>
  <c r="L48" i="93"/>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D47" i="93"/>
  <c r="AL55" i="94"/>
  <c r="E43" i="93"/>
  <c r="C57" i="94"/>
  <c r="AI9" i="106"/>
  <c r="AA42" i="108"/>
  <c r="AM62" i="107"/>
  <c r="AL61" i="107"/>
  <c r="O43" i="108"/>
  <c r="V37" i="108"/>
  <c r="Z37" i="108" s="1"/>
  <c r="AJ9" i="102"/>
  <c r="AL17" i="106"/>
  <c r="AL25" i="106"/>
  <c r="AL12" i="106"/>
  <c r="O36" i="108"/>
  <c r="D36" i="108"/>
  <c r="AL22" i="108"/>
  <c r="AL14" i="108"/>
  <c r="L36" i="108"/>
  <c r="I36" i="108"/>
  <c r="F36" i="108"/>
  <c r="E36" i="108"/>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J9" i="106"/>
  <c r="AL18" i="106"/>
  <c r="AJ43" i="107"/>
  <c r="F43" i="108"/>
  <c r="F42" i="108"/>
  <c r="E43" i="108"/>
  <c r="E48" i="93"/>
  <c r="E55" i="94"/>
  <c r="AL12" i="95"/>
  <c r="AL20" i="95"/>
  <c r="AL28" i="95"/>
  <c r="AL14" i="106"/>
  <c r="AL22" i="106"/>
  <c r="AL30" i="106"/>
  <c r="AJ62" i="107"/>
  <c r="AJ9" i="108"/>
  <c r="AH10" i="108"/>
  <c r="AK31" i="107"/>
  <c r="AL31" i="107" s="1"/>
  <c r="AM42" i="108"/>
  <c r="AI9" i="112"/>
  <c r="AI10" i="113"/>
  <c r="AJ9" i="114"/>
  <c r="AH9" i="115"/>
  <c r="F47" i="115"/>
  <c r="AI10" i="116"/>
  <c r="I51" i="117"/>
  <c r="AH9" i="119"/>
  <c r="AI9" i="119"/>
  <c r="AH9" i="120"/>
  <c r="X56" i="124"/>
  <c r="X57" i="124"/>
  <c r="U57" i="124"/>
  <c r="AJ9" i="112"/>
  <c r="AL11" i="112"/>
  <c r="AL16" i="112"/>
  <c r="AL20" i="112"/>
  <c r="AI10" i="124"/>
  <c r="AJ10" i="124"/>
  <c r="AH10" i="124"/>
  <c r="AL24" i="114"/>
  <c r="AL12" i="115"/>
  <c r="AL19" i="115"/>
  <c r="AL15" i="109"/>
  <c r="AL30" i="109"/>
  <c r="AJ10" i="112"/>
  <c r="AL25" i="112"/>
  <c r="AL29" i="112"/>
  <c r="AJ39" i="112"/>
  <c r="C48" i="114"/>
  <c r="AL18" i="115"/>
  <c r="I48" i="115"/>
  <c r="D56" i="124"/>
  <c r="AL21" i="112"/>
  <c r="AL26" i="112"/>
  <c r="AL30" i="112"/>
  <c r="AL47" i="115"/>
  <c r="L48" i="115"/>
  <c r="AL14" i="115"/>
  <c r="AL13" i="112"/>
  <c r="AL17" i="112"/>
  <c r="C49" i="117"/>
  <c r="AH9" i="117"/>
  <c r="AI10" i="119"/>
  <c r="AJ10" i="119"/>
  <c r="AK31" i="119"/>
  <c r="AL31" i="119" s="1"/>
  <c r="AL17" i="109"/>
  <c r="AL14" i="112"/>
  <c r="AL18" i="112"/>
  <c r="AL27" i="112"/>
  <c r="AJ9" i="115"/>
  <c r="E51" i="117"/>
  <c r="AL12" i="109"/>
  <c r="AL22" i="109"/>
  <c r="E50" i="120"/>
  <c r="AI10" i="112"/>
  <c r="AL18" i="114"/>
  <c r="AH10" i="113"/>
  <c r="AL14" i="113"/>
  <c r="AL18" i="113"/>
  <c r="AL22" i="113"/>
  <c r="AL26" i="113"/>
  <c r="AL15" i="115"/>
  <c r="AH10" i="116"/>
  <c r="AI9" i="117"/>
  <c r="AL14" i="117"/>
  <c r="AJ9" i="119"/>
  <c r="AL14" i="119"/>
  <c r="F48" i="119"/>
  <c r="E49" i="119"/>
  <c r="AL30" i="124"/>
  <c r="AH9" i="124"/>
  <c r="AL17" i="124"/>
  <c r="AL12" i="124"/>
  <c r="AL28" i="124"/>
  <c r="AJ56" i="124"/>
  <c r="AI9" i="124"/>
  <c r="AL18" i="124"/>
  <c r="E57" i="124"/>
  <c r="AL25" i="124"/>
  <c r="AJ9" i="124"/>
  <c r="R42" i="109" l="1"/>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AM40" i="116"/>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<sst xmlns="http://schemas.openxmlformats.org/spreadsheetml/2006/main" count="3673" uniqueCount="417">
  <si>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</si>
  <si>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</si>
  <si>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</si>
  <si>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</si>
  <si>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</si>
  <si>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</si>
  <si>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</si>
  <si>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</si>
  <si>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</si>
  <si>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</si>
  <si>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</si>
  <si>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</si>
  <si>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</si>
  <si>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</si>
  <si>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</si>
  <si>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</si>
  <si>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</si>
  <si>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</si>
  <si>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</si>
  <si>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</si>
  <si>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</si>
  <si>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</si>
  <si>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</si>
  <si>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</si>
  <si>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</si>
  <si>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</si>
  <si>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</si>
  <si>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</si>
  <si>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</si>
  <si>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</si>
  <si>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</si>
  <si>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</si>
  <si>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</si>
  <si>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</si>
  <si>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</si>
  <si>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</si>
  <si>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</si>
  <si>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</si>
  <si>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</si>
  <si>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</si>
  <si>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</si>
  <si>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</si>
  <si>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</si>
  <si>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</si>
  <si>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</si>
  <si>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</si>
  <si>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</si>
  <si>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</si>
  <si>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</si>
  <si>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</si>
  <si>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</si>
  <si>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</si>
  <si>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</si>
  <si>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</si>
  <si>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</si>
  <si>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</si>
  <si>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</si>
  <si>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</si>
  <si>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</si>
  <si>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</si>
  <si>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</si>
  <si>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</si>
  <si>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</si>
  <si>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</si>
  <si>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</si>
  <si>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</si>
  <si>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</si>
  <si>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</si>
  <si>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</si>
  <si>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</si>
  <si>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</si>
  <si>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</si>
  <si>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</si>
  <si>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</si>
  <si>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</si>
  <si>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</si>
  <si>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</si>
  <si>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</si>
  <si>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</si>
  <si>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</si>
  <si>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</si>
  <si>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</si>
  <si>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</si>
  <si>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</si>
  <si>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</si>
  <si>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</si>
  <si>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</si>
  <si>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</si>
  <si>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</si>
  <si>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</si>
  <si>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</si>
  <si>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</si>
  <si>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</si>
  <si>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</si>
  <si>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</si>
  <si>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</si>
  <si>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</si>
  <si>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</si>
  <si>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</si>
  <si>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</si>
  <si>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</si>
  <si>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</si>
  <si>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</si>
  <si>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</si>
  <si>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</si>
  <si>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</si>
  <si>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</si>
  <si>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</si>
  <si>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</si>
  <si>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</si>
  <si>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</si>
  <si>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</si>
  <si>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</si>
  <si>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</si>
  <si>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</si>
  <si>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</si>
  <si>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</si>
  <si>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</si>
  <si>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</si>
  <si>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</si>
  <si>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</si>
  <si>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</si>
  <si>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</si>
  <si>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</si>
  <si>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</si>
  <si>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</si>
  <si>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</si>
  <si>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</si>
  <si>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</si>
  <si>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</si>
  <si>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</si>
  <si>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</si>
  <si>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</si>
  <si>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</si>
  <si>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</si>
  <si>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</si>
  <si>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</si>
  <si>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</si>
  <si>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</si>
  <si>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</si>
  <si>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</si>
  <si>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</si>
  <si>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</si>
  <si>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</si>
  <si>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</si>
  <si>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</si>
  <si>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</si>
  <si>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</si>
  <si>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</si>
  <si>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</si>
  <si>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</si>
  <si>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</si>
  <si>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</si>
  <si>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</si>
  <si>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</si>
  <si>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</si>
  <si>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</si>
  <si>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</si>
  <si>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</si>
  <si>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</si>
  <si>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</si>
  <si>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</si>
  <si>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</si>
  <si>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</si>
  <si>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</si>
  <si>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</si>
  <si>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</si>
  <si>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</si>
  <si>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</si>
  <si>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</si>
  <si>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</si>
  <si>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</si>
  <si>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</si>
  <si>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</si>
  <si>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</si>
  <si>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</si>
  <si>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</si>
  <si>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</si>
  <si>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</si>
  <si>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</si>
  <si>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</si>
  <si>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</si>
  <si>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</si>
  <si>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</si>
  <si>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</si>
  <si>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</si>
  <si>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</si>
  <si>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</si>
  <si>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</si>
  <si>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</si>
  <si>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</si>
  <si>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</si>
  <si>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</si>
  <si>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</si>
  <si>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</si>
  <si>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</si>
  <si>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</si>
  <si>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</si>
  <si>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</si>
  <si>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</si>
  <si>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</si>
  <si>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</si>
  <si>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</si>
  <si>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</si>
  <si>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</si>
  <si>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</si>
  <si>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</si>
  <si>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</si>
  <si>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</si>
  <si>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</si>
  <si>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</si>
  <si>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</si>
  <si>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</si>
  <si>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</si>
  <si>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</si>
  <si>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</si>
  <si>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</si>
  <si>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</si>
  <si>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</si>
  <si>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</si>
  <si>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</si>
  <si>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</si>
  <si>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</si>
  <si>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</si>
  <si>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</si>
  <si>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</si>
  <si>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</si>
  <si>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</si>
  <si>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</si>
  <si>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</si>
  <si>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</si>
  <si>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</si>
  <si>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</si>
  <si>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</si>
  <si>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</si>
  <si>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</si>
  <si>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</si>
  <si>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</si>
  <si>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</si>
  <si>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</si>
  <si>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</si>
  <si>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</si>
  <si>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</si>
  <si>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</si>
  <si>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</si>
  <si>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</si>
  <si>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</si>
  <si>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</si>
  <si>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</si>
  <si>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</si>
  <si>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</si>
  <si>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</si>
  <si>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</si>
  <si>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</si>
  <si>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</si>
  <si>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</si>
  <si>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</si>
  <si>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</si>
  <si>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</si>
  <si>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</si>
  <si>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</si>
  <si>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</si>
  <si>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</si>
  <si>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</si>
  <si>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</si>
  <si>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</si>
  <si>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</si>
  <si>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</si>
  <si>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</si>
  <si>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</si>
  <si>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</si>
  <si>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</si>
  <si>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</si>
  <si>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</si>
  <si>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</si>
  <si>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</si>
  <si>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</si>
  <si>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</si>
  <si>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</si>
  <si>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</si>
  <si>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</si>
  <si>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</si>
  <si>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</si>
  <si>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</si>
  <si>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</si>
  <si>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</si>
  <si>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</si>
  <si>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</si>
  <si>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</si>
  <si>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</si>
  <si>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</si>
  <si>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</si>
  <si>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</si>
  <si>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</si>
  <si>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</si>
  <si>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</si>
  <si>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相談支援専門員の数の標準</t>
    <rPh sb="0" eb="2">
      <t>ソウダン</t>
    </rPh>
    <rPh sb="2" eb="7">
      <t>シエンセンモンイン</t>
    </rPh>
    <rPh sb="8" eb="9">
      <t>カズ</t>
    </rPh>
    <rPh sb="10" eb="12">
      <t>ヒョウジュン</t>
    </rPh>
    <phoneticPr fontId="8"/>
  </si>
  <si>
    <t>障害者</t>
    <rPh sb="0" eb="3">
      <t>ショウガイシャ</t>
    </rPh>
    <phoneticPr fontId="8"/>
  </si>
  <si>
    <t>障害児</t>
    <rPh sb="0" eb="3">
      <t>ショウガイジ</t>
    </rPh>
    <phoneticPr fontId="4"/>
  </si>
  <si>
    <t>児童発達支援・放課後等デイサービス</t>
    <rPh sb="0" eb="2">
      <t>ジドウ</t>
    </rPh>
    <rPh sb="2" eb="4">
      <t>ハッタツ</t>
    </rPh>
    <rPh sb="4" eb="6">
      <t>シエン</t>
    </rPh>
    <rPh sb="7" eb="11">
      <t>ホウカゴトウ</t>
    </rPh>
    <phoneticPr fontId="1"/>
  </si>
  <si>
    <t>(2)-2　定員</t>
    <rPh sb="6" eb="8">
      <t>テイイン</t>
    </rPh>
    <phoneticPr fontId="3"/>
  </si>
  <si>
    <t>児童発達支援管理責任者</t>
  </si>
  <si>
    <t>児童指導員</t>
    <rPh sb="0" eb="2">
      <t>ジドウ</t>
    </rPh>
    <rPh sb="2" eb="5">
      <t>シドウイン</t>
    </rPh>
    <phoneticPr fontId="3"/>
  </si>
  <si>
    <t>保育士</t>
    <rPh sb="0" eb="3">
      <t>ホイクシ</t>
    </rPh>
    <phoneticPr fontId="3"/>
  </si>
  <si>
    <t>その他職員</t>
    <rPh sb="2" eb="3">
      <t>タ</t>
    </rPh>
    <rPh sb="3" eb="5">
      <t>ショクイン</t>
    </rPh>
    <phoneticPr fontId="3"/>
  </si>
  <si>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</si>
  <si>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　(2) -2　定員数を入力してください。</t>
    <rPh sb="8" eb="11">
      <t>テイインスウ</t>
    </rPh>
    <rPh sb="12" eb="14">
      <t>ニュウリョク</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</si>
  <si>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</si>
  <si>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</si>
  <si>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</si>
  <si>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</si>
  <si>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</si>
  <si>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</si>
  <si>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</si>
  <si>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</si>
  <si>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</si>
  <si>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</si>
  <si>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B</t>
    <phoneticPr fontId="3"/>
  </si>
  <si>
    <t>＜主な対象者及び障害児の数＞</t>
    <rPh sb="1" eb="2">
      <t>オモ</t>
    </rPh>
    <rPh sb="3" eb="5">
      <t>タイショウ</t>
    </rPh>
    <rPh sb="5" eb="6">
      <t>シャ</t>
    </rPh>
    <rPh sb="6" eb="7">
      <t>オヨ</t>
    </rPh>
    <rPh sb="8" eb="11">
      <t>ショウガイジ</t>
    </rPh>
    <rPh sb="12" eb="13">
      <t>カズ</t>
    </rPh>
    <phoneticPr fontId="8"/>
  </si>
  <si>
    <t>主な対象者の区分</t>
    <rPh sb="0" eb="1">
      <t>オモ</t>
    </rPh>
    <rPh sb="2" eb="5">
      <t>タイショウシャ</t>
    </rPh>
    <rPh sb="6" eb="8">
      <t>クブン</t>
    </rPh>
    <phoneticPr fontId="3"/>
  </si>
  <si>
    <t>障害児の数</t>
    <rPh sb="0" eb="3">
      <t>ショウガイジ</t>
    </rPh>
    <rPh sb="4" eb="5">
      <t>カズ</t>
    </rPh>
    <phoneticPr fontId="3"/>
  </si>
  <si>
    <t>主として盲ろうあ児を入所させる福祉型障害児入所施設</t>
    <phoneticPr fontId="3"/>
  </si>
  <si>
    <t>児童指導員及び保育士</t>
    <rPh sb="0" eb="2">
      <t>ジドウ</t>
    </rPh>
    <rPh sb="2" eb="5">
      <t>シドウイン</t>
    </rPh>
    <rPh sb="5" eb="6">
      <t>オヨ</t>
    </rPh>
    <rPh sb="7" eb="10">
      <t>ホイクシ</t>
    </rPh>
    <phoneticPr fontId="3"/>
  </si>
  <si>
    <t>医療型障害児入所施設</t>
    <rPh sb="0" eb="2">
      <t>イリョウ</t>
    </rPh>
    <rPh sb="2" eb="3">
      <t>ガタ</t>
    </rPh>
    <rPh sb="3" eb="6">
      <t>ショウガイジ</t>
    </rPh>
    <rPh sb="6" eb="8">
      <t>ニュウショ</t>
    </rPh>
    <rPh sb="8" eb="10">
      <t>シセツ</t>
    </rPh>
    <phoneticPr fontId="1"/>
  </si>
  <si>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</si>
  <si>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</si>
  <si>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主として知的障害のある児童を入所させる福祉型障害児入所施設</t>
  </si>
  <si>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</si>
  <si>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</si>
  <si>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</si>
  <si>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</si>
  <si>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</si>
  <si>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</si>
  <si>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</si>
  <si>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</si>
  <si>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</si>
  <si>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</si>
  <si>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</si>
  <si>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</si>
  <si>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</si>
  <si>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</si>
  <si>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</si>
  <si>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</si>
  <si>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</si>
  <si>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</si>
  <si>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</si>
  <si>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</si>
  <si>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</si>
  <si>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</si>
  <si>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</si>
  <si>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</si>
  <si>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</si>
  <si>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</si>
  <si>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</si>
  <si>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</si>
  <si>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</si>
  <si>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</si>
  <si>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</si>
  <si>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</si>
  <si>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</si>
  <si>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</si>
  <si>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</si>
  <si>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</si>
  <si>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</si>
  <si>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</si>
  <si>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</si>
  <si>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</si>
  <si>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</si>
  <si>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</si>
  <si>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</si>
  <si>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</si>
  <si>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</si>
  <si>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</si>
  <si>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</si>
  <si>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居宅介護</t>
    <rPh sb="0" eb="4">
      <t>キョタクカイゴ</t>
    </rPh>
    <phoneticPr fontId="34"/>
  </si>
  <si>
    <t>重度訪問介護</t>
    <rPh sb="0" eb="4">
      <t>ジュウドホウモン</t>
    </rPh>
    <rPh sb="4" eb="6">
      <t>カイゴ</t>
    </rPh>
    <phoneticPr fontId="34"/>
  </si>
  <si>
    <t>同行援護</t>
    <rPh sb="0" eb="4">
      <t>ドウコウエンゴ</t>
    </rPh>
    <phoneticPr fontId="34"/>
  </si>
  <si>
    <t>行動援護</t>
    <rPh sb="0" eb="4">
      <t>コウドウエンゴ</t>
    </rPh>
    <phoneticPr fontId="34"/>
  </si>
  <si>
    <t>療養介護</t>
    <rPh sb="0" eb="2">
      <t>リョウヨウ</t>
    </rPh>
    <rPh sb="2" eb="4">
      <t>カイゴ</t>
    </rPh>
    <phoneticPr fontId="2"/>
  </si>
  <si>
    <t>生活介護</t>
    <rPh sb="0" eb="2">
      <t>セイカツ</t>
    </rPh>
    <rPh sb="2" eb="4">
      <t>カイゴ</t>
    </rPh>
    <phoneticPr fontId="2"/>
  </si>
  <si>
    <t>重度障害者等包括支援</t>
    <rPh sb="2" eb="4">
      <t>ショウガイ</t>
    </rPh>
    <phoneticPr fontId="2"/>
  </si>
  <si>
    <t>就労選択支援</t>
    <rPh sb="0" eb="4">
      <t>シュウロウセンタク</t>
    </rPh>
    <rPh sb="4" eb="6">
      <t>シエン</t>
    </rPh>
    <phoneticPr fontId="2"/>
  </si>
  <si>
    <t>就労移行支援</t>
    <rPh sb="0" eb="2">
      <t>シュウロウ</t>
    </rPh>
    <rPh sb="2" eb="4">
      <t>イコウ</t>
    </rPh>
    <rPh sb="4" eb="6">
      <t>シエン</t>
    </rPh>
    <phoneticPr fontId="2"/>
  </si>
  <si>
    <t>就労定着支援</t>
    <rPh sb="0" eb="2">
      <t>シュウロウ</t>
    </rPh>
    <rPh sb="2" eb="4">
      <t>テイチャク</t>
    </rPh>
    <rPh sb="4" eb="6">
      <t>シエン</t>
    </rPh>
    <phoneticPr fontId="2"/>
  </si>
  <si>
    <t>自立生活援助</t>
  </si>
  <si>
    <t>障害者支援施設</t>
    <rPh sb="0" eb="3">
      <t>ショウガイシャ</t>
    </rPh>
    <rPh sb="3" eb="5">
      <t>シエン</t>
    </rPh>
    <rPh sb="5" eb="7">
      <t>シセツ</t>
    </rPh>
    <phoneticPr fontId="2"/>
  </si>
  <si>
    <t>指定一般相談支援</t>
    <rPh sb="0" eb="2">
      <t>シテイ</t>
    </rPh>
    <rPh sb="2" eb="4">
      <t>イッパン</t>
    </rPh>
    <rPh sb="4" eb="6">
      <t>ソウダン</t>
    </rPh>
    <rPh sb="6" eb="8">
      <t>シエン</t>
    </rPh>
    <phoneticPr fontId="2"/>
  </si>
  <si>
    <t>指定特定相談支援・指定障害児相談支援</t>
  </si>
  <si>
    <t>児童発達支援・放課後等デイサービス</t>
  </si>
  <si>
    <t>居宅訪問型児童発達支援</t>
  </si>
  <si>
    <t>保育所等訪問支援</t>
  </si>
  <si>
    <t>障害児入所支援(福祉型障害児入所施設)</t>
  </si>
  <si>
    <t>障害児入所支援(医療型障害児入所施設)</t>
  </si>
  <si>
    <t>短期入所(併設型)</t>
    <rPh sb="0" eb="2">
      <t>タンキ</t>
    </rPh>
    <rPh sb="2" eb="4">
      <t>ニュウショ</t>
    </rPh>
    <rPh sb="5" eb="8">
      <t>ヘイセツガタ</t>
    </rPh>
    <phoneticPr fontId="2"/>
  </si>
  <si>
    <t>短期入所(空床利用型)</t>
    <rPh sb="0" eb="2">
      <t>タンキ</t>
    </rPh>
    <rPh sb="2" eb="4">
      <t>ニュウショ</t>
    </rPh>
    <rPh sb="5" eb="7">
      <t>クウショウ</t>
    </rPh>
    <rPh sb="7" eb="10">
      <t>リヨウガタ</t>
    </rPh>
    <phoneticPr fontId="2"/>
  </si>
  <si>
    <t>短期入所(単独型)</t>
    <rPh sb="0" eb="2">
      <t>タンキ</t>
    </rPh>
    <rPh sb="2" eb="4">
      <t>ニュウショ</t>
    </rPh>
    <rPh sb="5" eb="8">
      <t>タンドクガタ</t>
    </rPh>
    <phoneticPr fontId="2"/>
  </si>
  <si>
    <t>自立訓練(機能訓練)</t>
    <phoneticPr fontId="34"/>
  </si>
  <si>
    <t>自立訓練(生活訓練)</t>
    <phoneticPr fontId="34"/>
  </si>
  <si>
    <t>認定指定就労移行支援</t>
    <rPh sb="0" eb="2">
      <t>ニンテイ</t>
    </rPh>
    <rPh sb="2" eb="4">
      <t>シテイ</t>
    </rPh>
    <rPh sb="4" eb="6">
      <t>シュウロウ</t>
    </rPh>
    <rPh sb="6" eb="8">
      <t>イコウ</t>
    </rPh>
    <rPh sb="8" eb="10">
      <t>シエン</t>
    </rPh>
    <phoneticPr fontId="2"/>
  </si>
  <si>
    <t>就労継続支援(A型・B型)</t>
    <rPh sb="0" eb="2">
      <t>シュウロウ</t>
    </rPh>
    <rPh sb="2" eb="4">
      <t>ケイゾク</t>
    </rPh>
    <rPh sb="4" eb="6">
      <t>シエン</t>
    </rPh>
    <rPh sb="8" eb="9">
      <t>ガタ</t>
    </rPh>
    <rPh sb="11" eb="12">
      <t>ガタ</t>
    </rPh>
    <phoneticPr fontId="2"/>
  </si>
  <si>
    <t>共同生活援助(介護サービス包括型)</t>
    <rPh sb="0" eb="2">
      <t>キョウドウ</t>
    </rPh>
    <rPh sb="2" eb="6">
      <t>セイカツエンジョ</t>
    </rPh>
    <rPh sb="7" eb="9">
      <t>カイゴ</t>
    </rPh>
    <rPh sb="13" eb="16">
      <t>ホウカツガタ</t>
    </rPh>
    <phoneticPr fontId="2"/>
  </si>
  <si>
    <t>共同生活援助(外部サービス利用型)</t>
    <rPh sb="0" eb="2">
      <t>キョウドウ</t>
    </rPh>
    <rPh sb="2" eb="6">
      <t>セイカツエンジョ</t>
    </rPh>
    <rPh sb="7" eb="9">
      <t>ガイブ</t>
    </rPh>
    <rPh sb="13" eb="15">
      <t>リヨウ</t>
    </rPh>
    <rPh sb="15" eb="16">
      <t>ガタ</t>
    </rPh>
    <phoneticPr fontId="2"/>
  </si>
  <si>
    <t>共同生活援助(日中サービス支援型)</t>
    <rPh sb="0" eb="2">
      <t>キョウドウ</t>
    </rPh>
    <rPh sb="2" eb="6">
      <t>セイカツエンジョ</t>
    </rPh>
    <rPh sb="7" eb="9">
      <t>ニッチュウ</t>
    </rPh>
    <rPh sb="13" eb="15">
      <t>シエン</t>
    </rPh>
    <rPh sb="15" eb="16">
      <t>ガタ</t>
    </rPh>
    <phoneticPr fontId="2"/>
  </si>
  <si>
    <t>児童発達支援・主として重症心身障害児</t>
    <rPh sb="7" eb="8">
      <t>シュ</t>
    </rPh>
    <rPh sb="11" eb="13">
      <t>ジュウショウ</t>
    </rPh>
    <rPh sb="13" eb="15">
      <t>シンシン</t>
    </rPh>
    <rPh sb="15" eb="18">
      <t>ショウガイジ</t>
    </rPh>
    <phoneticPr fontId="34"/>
  </si>
  <si>
    <t>児童発達支援センター</t>
    <rPh sb="0" eb="6">
      <t>ジドウハッタツシエン</t>
    </rPh>
    <phoneticPr fontId="34"/>
  </si>
  <si>
    <t>障がい者</t>
    <rPh sb="0" eb="1">
      <t>ショウ</t>
    </rPh>
    <rPh sb="3" eb="4">
      <t>シャ</t>
    </rPh>
    <phoneticPr fontId="34"/>
  </si>
  <si>
    <t>相談</t>
    <rPh sb="0" eb="2">
      <t>ソウダン</t>
    </rPh>
    <phoneticPr fontId="34"/>
  </si>
  <si>
    <t>障がい児</t>
    <rPh sb="0" eb="1">
      <t>ショウ</t>
    </rPh>
    <rPh sb="3" eb="4">
      <t>ジ</t>
    </rPh>
    <phoneticPr fontId="34"/>
  </si>
  <si>
    <t>管理者</t>
  </si>
  <si>
    <t>就労選択支援員</t>
  </si>
  <si>
    <t>-</t>
  </si>
  <si>
    <t>サービス管理責任者</t>
  </si>
  <si>
    <t>職業指導員</t>
  </si>
  <si>
    <t>就労定着支援員</t>
  </si>
  <si>
    <t>勤務形態一覧</t>
    <rPh sb="0" eb="4">
      <t>キンムケイタイ</t>
    </rPh>
    <rPh sb="4" eb="6">
      <t>イチラン</t>
    </rPh>
    <phoneticPr fontId="34"/>
  </si>
  <si>
    <t>↓↓↓　下記の項目をクリックすると対象の様式に移動します。↓↓↓</t>
    <rPh sb="4" eb="6">
      <t>カキ</t>
    </rPh>
    <rPh sb="7" eb="9">
      <t>コウモク</t>
    </rPh>
    <rPh sb="17" eb="19">
      <t>タイショウ</t>
    </rPh>
    <rPh sb="20" eb="22">
      <t>ヨウシキ</t>
    </rPh>
    <rPh sb="23" eb="25">
      <t>イドウ</t>
    </rPh>
    <phoneticPr fontId="37"/>
  </si>
  <si>
    <t>表紙に戻りたい場合は
クリックください。</t>
    <rPh sb="0" eb="2">
      <t>ヒョウシ</t>
    </rPh>
    <rPh sb="3" eb="4">
      <t>モド</t>
    </rPh>
    <rPh sb="7" eb="9">
      <t>バアイ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</si>
</sst>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44">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
      <sz val="10"/>
      <color rgb="FFFF0000"/>
      <name val="BIZ UDPゴシック"/>
      <family val="3"/>
      <charset val="128"/>
    </font>
    <font>
      <b/>
      <sz val="9"/>
      <color theme="1"/>
      <name val="Meiryo UI"/>
      <family val="3"/>
      <charset val="128"/>
    </font>
    <font>
      <sz val="6"/>
      <name val="游ゴシック"/>
      <family val="2"/>
      <charset val="128"/>
      <scheme val="minor"/>
    </font>
    <font>
      <sz val="11"/>
      <color theme="1"/>
      <name val="Meiryo UI"/>
      <family val="3"/>
      <charset val="128"/>
    </font>
    <font>
      <u/>
      <sz val="11"/>
      <color theme="10"/>
      <name val="游ゴシック"/>
      <family val="3"/>
      <charset val="128"/>
      <scheme val="minor"/>
    </font>
    <font>
      <b/>
      <sz val="11"/>
      <color theme="1"/>
      <name val="Meiryo UI"/>
      <family val="3"/>
      <charset val="128"/>
    </font>
    <font>
      <b/>
      <sz val="16"/>
      <color theme="1"/>
      <name val="Meiryo UI"/>
      <family val="3"/>
      <charset val="128"/>
    </font>
    <font>
      <b/>
      <u/>
      <sz val="11"/>
      <color theme="10"/>
      <name val="Meiryo UI"/>
      <family val="3"/>
      <charset val="128"/>
    </font>
    <font>
      <b/>
      <u/>
      <sz val="12"/>
      <color theme="10"/>
      <name val="Meiryo UI"/>
      <family val="3"/>
      <charset val="128"/>
    </font>
  </fonts>
  <fills count="10">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
      <patternFill patternType="solid">
        <fgColor rgb="FFFFEBFF"/>
        <bgColor indexed="64"/>
      </patternFill>
    </fill>
  </fills>
  <borders count="71">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dotted">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1">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xf numFmtId="0" fontId="39" fillId="0" borderId="0" applyNumberFormat="0" applyFill="0" applyBorder="0" applyAlignment="0" applyProtection="0">
      <alignment vertical="center"/>
    </xf>
  </cellStyleXfs>
  <cellXfs count="43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49" fontId="35" fillId="0" borderId="4" xfId="4" applyNumberFormat="1" applyFont="1" applyBorder="1" applyAlignment="1">
      <alignment vertical="center" wrapText="1"/>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38" fillId="0" borderId="0" xfId="0" applyFont="1">
      <alignment vertical="center"/>
    </xf>
    <xf numFmtId="0" fontId="38" fillId="0" borderId="0" xfId="0" applyFont="1" applyAlignment="1">
      <alignment horizontal="center" vertical="center"/>
    </xf>
    <xf numFmtId="0" fontId="42" fillId="6" borderId="56" xfId="10" applyFont="1" applyFill="1" applyBorder="1" applyAlignment="1">
      <alignment horizontal="left" vertical="center"/>
    </xf>
    <xf numFmtId="0" fontId="42" fillId="9" borderId="56" xfId="10" applyFont="1" applyFill="1" applyBorder="1" applyAlignment="1">
      <alignment horizontal="left" vertical="center"/>
    </xf>
    <xf numFmtId="0" fontId="42" fillId="9" borderId="57" xfId="10" applyFont="1" applyFill="1" applyBorder="1" applyAlignment="1">
      <alignment horizontal="left" vertical="center"/>
    </xf>
    <xf numFmtId="0" fontId="42" fillId="3" borderId="59" xfId="10" applyFont="1" applyFill="1" applyBorder="1" applyAlignment="1">
      <alignment horizontal="left" vertical="center"/>
    </xf>
    <xf numFmtId="0" fontId="42" fillId="3" borderId="57" xfId="10" applyFont="1" applyFill="1" applyBorder="1" applyAlignment="1">
      <alignment horizontal="left" vertical="center"/>
    </xf>
    <xf numFmtId="0" fontId="42" fillId="9" borderId="59" xfId="10" applyFont="1" applyFill="1" applyBorder="1" applyAlignment="1">
      <alignment horizontal="left" vertical="center"/>
    </xf>
    <xf numFmtId="0" fontId="42" fillId="6" borderId="59" xfId="10" applyFont="1" applyFill="1" applyBorder="1" applyAlignment="1">
      <alignment horizontal="left" vertical="center"/>
    </xf>
    <xf numFmtId="0" fontId="42" fillId="6" borderId="57" xfId="10" applyFont="1" applyFill="1" applyBorder="1" applyAlignment="1">
      <alignment horizontal="lef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40" fillId="6" borderId="58" xfId="0" applyFont="1" applyFill="1" applyBorder="1" applyAlignment="1">
      <alignment horizontal="center" vertical="center" textRotation="255"/>
    </xf>
    <xf numFmtId="0" fontId="40" fillId="6" borderId="36" xfId="0" applyFont="1" applyFill="1" applyBorder="1" applyAlignment="1">
      <alignment horizontal="center" vertical="center" textRotation="255"/>
    </xf>
    <xf numFmtId="0" fontId="40" fillId="6" borderId="31" xfId="0" applyFont="1" applyFill="1" applyBorder="1" applyAlignment="1">
      <alignment horizontal="center" vertical="center" textRotation="255"/>
    </xf>
    <xf numFmtId="0" fontId="40" fillId="3" borderId="58" xfId="0" applyFont="1" applyFill="1" applyBorder="1" applyAlignment="1">
      <alignment horizontal="center" vertical="center" textRotation="255"/>
    </xf>
    <xf numFmtId="0" fontId="40" fillId="3" borderId="31" xfId="0" applyFont="1" applyFill="1" applyBorder="1" applyAlignment="1">
      <alignment horizontal="center" vertical="center" textRotation="255"/>
    </xf>
    <xf numFmtId="0" fontId="40" fillId="9" borderId="58" xfId="0" applyFont="1" applyFill="1" applyBorder="1" applyAlignment="1">
      <alignment horizontal="center" vertical="center" textRotation="255"/>
    </xf>
    <xf numFmtId="0" fontId="40" fillId="9" borderId="36" xfId="0" applyFont="1" applyFill="1" applyBorder="1" applyAlignment="1">
      <alignment horizontal="center" vertical="center" textRotation="255"/>
    </xf>
    <xf numFmtId="0" fontId="40" fillId="9" borderId="31" xfId="0" applyFont="1" applyFill="1" applyBorder="1" applyAlignment="1">
      <alignment horizontal="center" vertical="center" textRotation="255"/>
    </xf>
    <xf numFmtId="0" fontId="41" fillId="0" borderId="0" xfId="0" applyFont="1" applyAlignment="1">
      <alignment horizontal="center" vertical="center"/>
    </xf>
    <xf numFmtId="0" fontId="36" fillId="8" borderId="60" xfId="0" applyFont="1" applyFill="1" applyBorder="1" applyAlignment="1">
      <alignment horizontal="center" vertical="center"/>
    </xf>
    <xf numFmtId="0" fontId="36" fillId="8" borderId="61" xfId="0" applyFont="1" applyFill="1" applyBorder="1" applyAlignment="1">
      <alignment horizontal="center" vertical="center"/>
    </xf>
    <xf numFmtId="0" fontId="36" fillId="8" borderId="62" xfId="0" applyFont="1" applyFill="1" applyBorder="1" applyAlignment="1">
      <alignment horizontal="center" vertical="center"/>
    </xf>
    <xf numFmtId="0" fontId="5" fillId="0" borderId="0" xfId="7" applyFont="1" applyAlignment="1">
      <alignment horizontal="left" vertical="center" wrapText="1"/>
    </xf>
    <xf numFmtId="0" fontId="5" fillId="0" borderId="25" xfId="7" applyFont="1" applyBorder="1" applyAlignment="1">
      <alignment horizontal="center" vertical="center"/>
    </xf>
    <xf numFmtId="0" fontId="5" fillId="0" borderId="16" xfId="7" applyFont="1" applyBorder="1" applyAlignment="1">
      <alignment horizontal="center" vertical="center"/>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16" xfId="7" applyFont="1" applyBorder="1" applyAlignment="1">
      <alignment horizontal="center" vertical="center" wrapText="1"/>
    </xf>
    <xf numFmtId="0" fontId="5" fillId="0" borderId="23" xfId="7" applyFont="1" applyBorder="1" applyAlignment="1">
      <alignment horizontal="center" vertical="center"/>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9"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2" fillId="3" borderId="17" xfId="7" applyFont="1" applyFill="1" applyBorder="1" applyAlignment="1">
      <alignment horizontal="center" vertical="center"/>
    </xf>
    <xf numFmtId="0" fontId="19" fillId="6" borderId="17" xfId="0" applyFont="1" applyFill="1" applyBorder="1">
      <alignment vertical="center"/>
    </xf>
    <xf numFmtId="0" fontId="2" fillId="3" borderId="17" xfId="7" applyFont="1" applyFill="1" applyBorder="1" applyAlignment="1">
      <alignment horizontal="center" vertical="center" wrapText="1"/>
    </xf>
    <xf numFmtId="0" fontId="2" fillId="4" borderId="10" xfId="7" applyFont="1" applyFill="1" applyBorder="1" applyAlignment="1">
      <alignment horizontal="center" vertical="center"/>
    </xf>
    <xf numFmtId="0" fontId="2" fillId="0" borderId="10" xfId="7" applyFont="1" applyBorder="1" applyAlignment="1">
      <alignment horizontal="center" vertical="center"/>
    </xf>
    <xf numFmtId="0" fontId="2" fillId="5" borderId="17" xfId="7" applyFont="1" applyFill="1" applyBorder="1" applyAlignment="1">
      <alignment horizontal="center" vertical="center"/>
    </xf>
    <xf numFmtId="0" fontId="5" fillId="0" borderId="17" xfId="7" applyFont="1" applyBorder="1" applyAlignment="1">
      <alignment horizontal="center" vertical="center" wrapText="1"/>
    </xf>
    <xf numFmtId="0" fontId="2"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2" fillId="5" borderId="17" xfId="7" applyFont="1" applyFill="1" applyBorder="1">
      <alignment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0" borderId="17" xfId="7" applyFont="1" applyBorder="1">
      <alignment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lignment vertical="center"/>
    </xf>
    <xf numFmtId="0" fontId="19" fillId="6" borderId="23" xfId="0" applyFont="1" applyFill="1" applyBorder="1">
      <alignment vertical="center"/>
    </xf>
    <xf numFmtId="0" fontId="19" fillId="6" borderId="16" xfId="0" applyFont="1" applyFill="1" applyBorder="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xf numFmtId="0" fontId="43" fillId="0" borderId="63" xfId="10" applyFont="1" applyBorder="1" applyAlignment="1">
      <alignment horizontal="center" vertical="center" wrapText="1"/>
    </xf>
    <xf numFmtId="0" fontId="43" fillId="0" borderId="64" xfId="10" applyFont="1" applyBorder="1" applyAlignment="1">
      <alignment horizontal="center" vertical="center"/>
    </xf>
    <xf numFmtId="0" fontId="43" fillId="0" borderId="65" xfId="10" applyFont="1" applyBorder="1" applyAlignment="1">
      <alignment horizontal="center" vertical="center"/>
    </xf>
    <xf numFmtId="0" fontId="43" fillId="0" borderId="66" xfId="10" applyFont="1" applyBorder="1" applyAlignment="1">
      <alignment horizontal="center" vertical="center"/>
    </xf>
    <xf numFmtId="0" fontId="43" fillId="0" borderId="0" xfId="10" applyFont="1" applyBorder="1" applyAlignment="1">
      <alignment horizontal="center" vertical="center"/>
    </xf>
    <xf numFmtId="0" fontId="43" fillId="0" borderId="67" xfId="10" applyFont="1" applyBorder="1" applyAlignment="1">
      <alignment horizontal="center" vertical="center"/>
    </xf>
    <xf numFmtId="0" fontId="43" fillId="0" borderId="68" xfId="10" applyFont="1" applyBorder="1" applyAlignment="1">
      <alignment horizontal="center" vertical="center"/>
    </xf>
    <xf numFmtId="0" fontId="43" fillId="0" borderId="69" xfId="10" applyFont="1" applyBorder="1" applyAlignment="1">
      <alignment horizontal="center" vertical="center"/>
    </xf>
    <xf numFmtId="0" fontId="43" fillId="0" borderId="70" xfId="10" applyFont="1" applyBorder="1" applyAlignment="1">
      <alignment horizontal="center" vertical="center"/>
    </xf>
  </cellXfs>
  <cellStyles count="11">
    <cellStyle name="Normal 2" xfId="1" xr:uid="{00000000-0005-0000-0000-000000000000}"/>
    <cellStyle name="ハイパーリンク" xfId="10" builtinId="8"/>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colors>
    <mruColors>
      <color rgb="FFFFEB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9921875" defaultRowHeight="12.75" customHeight="1"/>
  <cols>
    <col min="1" max="20" width="3.8984375" style="2" customWidth="1"/>
    <col min="21" max="255" width="4.19921875" style="2" customWidth="1"/>
    <col min="256" max="16384" width="8.19921875" style="2"/>
  </cols>
  <sheetData>
    <row r="1" spans="1:20" ht="12.75" customHeight="1">
      <c r="A1" s="1" t="s">
        <v>0</v>
      </c>
    </row>
    <row r="2" spans="1:20" ht="12.75" customHeight="1">
      <c r="L2" s="31" t="s">
        <v>1</v>
      </c>
    </row>
    <row r="3" spans="1:20" ht="12.75" customHeight="1" thickBot="1">
      <c r="A3" s="262"/>
      <c r="B3" s="3"/>
      <c r="C3" s="3"/>
      <c r="D3" s="3"/>
      <c r="E3" s="3"/>
      <c r="F3" s="3"/>
      <c r="G3" s="3"/>
      <c r="H3" s="3"/>
      <c r="I3" s="204"/>
    </row>
    <row r="4" spans="1:20" ht="12.75" customHeight="1" thickBot="1">
      <c r="A4" s="262"/>
      <c r="B4" s="3"/>
      <c r="C4" s="3"/>
      <c r="D4" s="3"/>
      <c r="E4" s="3"/>
      <c r="F4" s="3"/>
      <c r="G4" s="3"/>
      <c r="H4" s="3"/>
      <c r="I4" s="204"/>
      <c r="N4" s="263" t="s">
        <v>2</v>
      </c>
      <c r="O4" s="264"/>
      <c r="P4" s="265"/>
      <c r="Q4" s="265"/>
      <c r="R4" s="265"/>
      <c r="S4" s="265"/>
      <c r="T4" s="266"/>
    </row>
    <row r="5" spans="1:20" ht="12.75" customHeight="1" thickBot="1">
      <c r="B5" s="32"/>
      <c r="C5" s="33"/>
      <c r="D5" s="33"/>
      <c r="E5" s="33"/>
      <c r="F5" s="33"/>
      <c r="G5" s="33"/>
      <c r="H5" s="33"/>
    </row>
    <row r="6" spans="1:20" ht="12.75" customHeight="1">
      <c r="A6" s="4"/>
      <c r="B6" s="267" t="s">
        <v>3</v>
      </c>
      <c r="C6" s="268"/>
      <c r="D6" s="269"/>
      <c r="E6" s="270"/>
      <c r="F6" s="270"/>
      <c r="G6" s="270"/>
      <c r="H6" s="270"/>
      <c r="I6" s="270"/>
      <c r="J6" s="270"/>
      <c r="K6" s="270"/>
      <c r="L6" s="270"/>
      <c r="M6" s="270"/>
      <c r="N6" s="270"/>
      <c r="O6" s="270"/>
      <c r="P6" s="270"/>
      <c r="Q6" s="270"/>
      <c r="R6" s="271"/>
      <c r="S6" s="271"/>
      <c r="T6" s="272"/>
    </row>
    <row r="7" spans="1:20" ht="12.75" customHeight="1">
      <c r="A7" s="5" t="s">
        <v>4</v>
      </c>
      <c r="B7" s="174" t="s">
        <v>5</v>
      </c>
      <c r="C7" s="199"/>
      <c r="D7" s="249"/>
      <c r="E7" s="178"/>
      <c r="F7" s="178"/>
      <c r="G7" s="178"/>
      <c r="H7" s="178"/>
      <c r="I7" s="178"/>
      <c r="J7" s="178"/>
      <c r="K7" s="178"/>
      <c r="L7" s="178"/>
      <c r="M7" s="178"/>
      <c r="N7" s="178"/>
      <c r="O7" s="178"/>
      <c r="P7" s="178"/>
      <c r="Q7" s="178"/>
      <c r="R7" s="179"/>
      <c r="S7" s="179"/>
      <c r="T7" s="250"/>
    </row>
    <row r="8" spans="1:20" ht="12.75" customHeight="1">
      <c r="A8" s="5"/>
      <c r="B8" s="238" t="s">
        <v>6</v>
      </c>
      <c r="C8" s="237"/>
      <c r="D8" s="6" t="s">
        <v>7</v>
      </c>
      <c r="E8" s="7"/>
      <c r="F8" s="7"/>
      <c r="G8" s="7"/>
      <c r="H8" s="7"/>
      <c r="I8" s="7"/>
      <c r="J8" s="7"/>
      <c r="K8" s="7"/>
      <c r="L8" s="7"/>
      <c r="M8" s="7"/>
      <c r="N8" s="7"/>
      <c r="O8" s="7"/>
      <c r="P8" s="7"/>
      <c r="Q8" s="7"/>
      <c r="R8" s="7"/>
      <c r="S8" s="7"/>
      <c r="T8" s="8"/>
    </row>
    <row r="9" spans="1:20" ht="12.75" customHeight="1">
      <c r="A9" s="5" t="s">
        <v>8</v>
      </c>
      <c r="B9" s="273"/>
      <c r="C9" s="255"/>
      <c r="D9" s="9"/>
      <c r="E9" s="10"/>
      <c r="F9" s="11" t="s">
        <v>9</v>
      </c>
      <c r="G9" s="12"/>
      <c r="H9" s="12"/>
      <c r="I9" s="274" t="s">
        <v>10</v>
      </c>
      <c r="J9" s="274"/>
      <c r="K9" s="10"/>
      <c r="L9" s="10"/>
      <c r="M9" s="10"/>
      <c r="N9" s="10"/>
      <c r="O9" s="10"/>
      <c r="P9" s="10"/>
      <c r="Q9" s="10"/>
      <c r="R9" s="10"/>
      <c r="S9" s="10"/>
      <c r="T9" s="13"/>
    </row>
    <row r="10" spans="1:20" ht="12.75" customHeight="1">
      <c r="A10" s="14"/>
      <c r="B10" s="169"/>
      <c r="C10" s="170"/>
      <c r="D10" s="15"/>
      <c r="E10" s="16"/>
      <c r="F10" s="16"/>
      <c r="G10" s="16"/>
      <c r="H10" s="16"/>
      <c r="I10" s="16"/>
      <c r="J10" s="16"/>
      <c r="K10" s="16"/>
      <c r="L10" s="16"/>
      <c r="M10" s="16"/>
      <c r="N10" s="16"/>
      <c r="O10" s="16"/>
      <c r="P10" s="16"/>
      <c r="Q10" s="16"/>
      <c r="R10" s="16"/>
      <c r="S10" s="16"/>
      <c r="T10" s="17"/>
    </row>
    <row r="11" spans="1:20" ht="12.75" customHeight="1">
      <c r="A11" s="18"/>
      <c r="B11" s="174" t="s">
        <v>11</v>
      </c>
      <c r="C11" s="199"/>
      <c r="D11" s="199" t="s">
        <v>12</v>
      </c>
      <c r="E11" s="199"/>
      <c r="F11" s="246"/>
      <c r="G11" s="246"/>
      <c r="H11" s="246"/>
      <c r="I11" s="246"/>
      <c r="J11" s="247"/>
      <c r="K11" s="248" t="s">
        <v>13</v>
      </c>
      <c r="L11" s="248"/>
      <c r="M11" s="249"/>
      <c r="N11" s="178"/>
      <c r="O11" s="178"/>
      <c r="P11" s="178"/>
      <c r="Q11" s="178"/>
      <c r="R11" s="179"/>
      <c r="S11" s="179"/>
      <c r="T11" s="250"/>
    </row>
    <row r="12" spans="1:20" ht="12.75" customHeight="1">
      <c r="A12" s="251" t="s">
        <v>14</v>
      </c>
      <c r="B12" s="216"/>
      <c r="C12" s="216"/>
      <c r="D12" s="216"/>
      <c r="E12" s="216"/>
      <c r="F12" s="216"/>
      <c r="G12" s="216"/>
      <c r="H12" s="216"/>
      <c r="I12" s="252"/>
      <c r="J12" s="165" t="s">
        <v>15</v>
      </c>
      <c r="K12" s="166"/>
      <c r="L12" s="166"/>
      <c r="M12" s="166"/>
      <c r="N12" s="166"/>
      <c r="O12" s="166"/>
      <c r="P12" s="166"/>
      <c r="Q12" s="166"/>
      <c r="R12" s="172"/>
      <c r="S12" s="172"/>
      <c r="T12" s="173"/>
    </row>
    <row r="13" spans="1:20" ht="13.2">
      <c r="A13" s="253" t="s">
        <v>16</v>
      </c>
      <c r="B13" s="254"/>
      <c r="C13" s="199" t="s">
        <v>3</v>
      </c>
      <c r="D13" s="165"/>
      <c r="E13" s="19"/>
      <c r="F13" s="20"/>
      <c r="G13" s="20"/>
      <c r="H13" s="20"/>
      <c r="I13" s="21"/>
      <c r="J13" s="177" t="s">
        <v>17</v>
      </c>
      <c r="K13" s="255"/>
      <c r="L13" s="256" t="s">
        <v>18</v>
      </c>
      <c r="M13" s="257"/>
      <c r="N13" s="257"/>
      <c r="O13" s="257"/>
      <c r="P13" s="257"/>
      <c r="Q13" s="257"/>
      <c r="R13" s="179"/>
      <c r="S13" s="179"/>
      <c r="T13" s="250"/>
    </row>
    <row r="14" spans="1:20" ht="20.25" customHeight="1">
      <c r="A14" s="258" t="s">
        <v>19</v>
      </c>
      <c r="B14" s="259"/>
      <c r="C14" s="199" t="s">
        <v>20</v>
      </c>
      <c r="D14" s="165"/>
      <c r="E14" s="168"/>
      <c r="F14" s="260"/>
      <c r="G14" s="260"/>
      <c r="H14" s="260"/>
      <c r="I14" s="261"/>
      <c r="J14" s="168"/>
      <c r="K14" s="169"/>
      <c r="L14" s="22"/>
      <c r="M14" s="23"/>
      <c r="N14" s="23"/>
      <c r="O14" s="23"/>
      <c r="P14" s="23"/>
      <c r="Q14" s="23"/>
      <c r="R14" s="23"/>
      <c r="S14" s="23"/>
      <c r="T14" s="24"/>
    </row>
    <row r="15" spans="1:20" ht="12.75" customHeight="1">
      <c r="A15" s="242" t="s">
        <v>21</v>
      </c>
      <c r="B15" s="238"/>
      <c r="C15" s="238"/>
      <c r="D15" s="238"/>
      <c r="E15" s="237"/>
      <c r="F15" s="199" t="s">
        <v>22</v>
      </c>
      <c r="G15" s="199"/>
      <c r="H15" s="199"/>
      <c r="I15" s="215" t="s">
        <v>23</v>
      </c>
      <c r="J15" s="216"/>
      <c r="K15" s="217"/>
      <c r="L15" s="199" t="s">
        <v>24</v>
      </c>
      <c r="M15" s="199"/>
      <c r="N15" s="199"/>
      <c r="O15" s="199" t="s">
        <v>25</v>
      </c>
      <c r="P15" s="199"/>
      <c r="Q15" s="165"/>
      <c r="R15" s="244" t="s">
        <v>26</v>
      </c>
      <c r="S15" s="244"/>
      <c r="T15" s="245"/>
    </row>
    <row r="16" spans="1:20" ht="12.75" customHeight="1">
      <c r="A16" s="243"/>
      <c r="B16" s="169"/>
      <c r="C16" s="169"/>
      <c r="D16" s="169"/>
      <c r="E16" s="170"/>
      <c r="F16" s="25" t="s">
        <v>27</v>
      </c>
      <c r="G16" s="165" t="s">
        <v>28</v>
      </c>
      <c r="H16" s="174"/>
      <c r="I16" s="26" t="s">
        <v>27</v>
      </c>
      <c r="J16" s="165" t="s">
        <v>28</v>
      </c>
      <c r="K16" s="174"/>
      <c r="L16" s="26" t="s">
        <v>27</v>
      </c>
      <c r="M16" s="165" t="s">
        <v>28</v>
      </c>
      <c r="N16" s="174"/>
      <c r="O16" s="26" t="s">
        <v>27</v>
      </c>
      <c r="P16" s="165" t="s">
        <v>28</v>
      </c>
      <c r="Q16" s="166"/>
      <c r="R16" s="26" t="s">
        <v>27</v>
      </c>
      <c r="S16" s="165" t="s">
        <v>28</v>
      </c>
      <c r="T16" s="239"/>
    </row>
    <row r="17" spans="1:20" ht="12.75" customHeight="1">
      <c r="A17" s="27"/>
      <c r="B17" s="236" t="s">
        <v>29</v>
      </c>
      <c r="C17" s="237"/>
      <c r="D17" s="215" t="s">
        <v>30</v>
      </c>
      <c r="E17" s="217"/>
      <c r="F17" s="26"/>
      <c r="G17" s="165"/>
      <c r="H17" s="174"/>
      <c r="I17" s="26"/>
      <c r="J17" s="165"/>
      <c r="K17" s="174"/>
      <c r="L17" s="26"/>
      <c r="M17" s="165"/>
      <c r="N17" s="174"/>
      <c r="O17" s="26"/>
      <c r="P17" s="165"/>
      <c r="Q17" s="166"/>
      <c r="R17" s="26"/>
      <c r="S17" s="165"/>
      <c r="T17" s="239"/>
    </row>
    <row r="18" spans="1:20" ht="12.75" customHeight="1">
      <c r="A18" s="27"/>
      <c r="B18" s="168"/>
      <c r="C18" s="170"/>
      <c r="D18" s="215" t="s">
        <v>31</v>
      </c>
      <c r="E18" s="217"/>
      <c r="F18" s="26"/>
      <c r="G18" s="165"/>
      <c r="H18" s="174"/>
      <c r="I18" s="26"/>
      <c r="J18" s="165"/>
      <c r="K18" s="174"/>
      <c r="L18" s="26"/>
      <c r="M18" s="165"/>
      <c r="N18" s="174"/>
      <c r="O18" s="26"/>
      <c r="P18" s="165"/>
      <c r="Q18" s="166"/>
      <c r="R18" s="26"/>
      <c r="S18" s="165"/>
      <c r="T18" s="239"/>
    </row>
    <row r="19" spans="1:20" ht="12.75" customHeight="1">
      <c r="A19" s="27"/>
      <c r="B19" s="215" t="s">
        <v>32</v>
      </c>
      <c r="C19" s="216"/>
      <c r="D19" s="216"/>
      <c r="E19" s="217"/>
      <c r="F19" s="165"/>
      <c r="G19" s="166"/>
      <c r="H19" s="174"/>
      <c r="I19" s="165"/>
      <c r="J19" s="166"/>
      <c r="K19" s="174"/>
      <c r="L19" s="165"/>
      <c r="M19" s="166"/>
      <c r="N19" s="174"/>
      <c r="O19" s="165"/>
      <c r="P19" s="166"/>
      <c r="Q19" s="166"/>
      <c r="R19" s="165"/>
      <c r="S19" s="166"/>
      <c r="T19" s="239"/>
    </row>
    <row r="20" spans="1:20" ht="12.75" customHeight="1">
      <c r="A20" s="27"/>
      <c r="B20" s="215" t="s">
        <v>33</v>
      </c>
      <c r="C20" s="216"/>
      <c r="D20" s="216"/>
      <c r="E20" s="217"/>
      <c r="F20" s="158"/>
      <c r="G20" s="159"/>
      <c r="H20" s="240"/>
      <c r="I20" s="158"/>
      <c r="J20" s="159"/>
      <c r="K20" s="240"/>
      <c r="L20" s="158"/>
      <c r="M20" s="159"/>
      <c r="N20" s="240"/>
      <c r="O20" s="158"/>
      <c r="P20" s="159"/>
      <c r="Q20" s="159"/>
      <c r="R20" s="158"/>
      <c r="S20" s="159"/>
      <c r="T20" s="241"/>
    </row>
    <row r="21" spans="1:20" ht="12.75" customHeight="1">
      <c r="A21" s="27"/>
      <c r="B21" s="238"/>
      <c r="C21" s="238"/>
      <c r="D21" s="238"/>
      <c r="E21" s="237"/>
      <c r="F21" s="199" t="s">
        <v>34</v>
      </c>
      <c r="G21" s="199"/>
      <c r="H21" s="199"/>
      <c r="I21" s="165" t="s">
        <v>35</v>
      </c>
      <c r="J21" s="166"/>
      <c r="K21" s="174"/>
      <c r="L21" s="215" t="s">
        <v>36</v>
      </c>
      <c r="M21" s="216"/>
      <c r="N21" s="217"/>
      <c r="O21" s="165" t="s">
        <v>37</v>
      </c>
      <c r="P21" s="166"/>
      <c r="Q21" s="166"/>
      <c r="R21" s="34"/>
      <c r="T21" s="35"/>
    </row>
    <row r="22" spans="1:20" ht="12.75" customHeight="1">
      <c r="A22" s="27"/>
      <c r="B22" s="169"/>
      <c r="C22" s="169"/>
      <c r="D22" s="169"/>
      <c r="E22" s="170"/>
      <c r="F22" s="25" t="s">
        <v>27</v>
      </c>
      <c r="G22" s="165" t="s">
        <v>28</v>
      </c>
      <c r="H22" s="174"/>
      <c r="I22" s="26" t="s">
        <v>27</v>
      </c>
      <c r="J22" s="165" t="s">
        <v>28</v>
      </c>
      <c r="K22" s="174"/>
      <c r="L22" s="26" t="s">
        <v>27</v>
      </c>
      <c r="M22" s="165" t="s">
        <v>28</v>
      </c>
      <c r="N22" s="174"/>
      <c r="O22" s="26" t="s">
        <v>27</v>
      </c>
      <c r="P22" s="165" t="s">
        <v>28</v>
      </c>
      <c r="Q22" s="166"/>
      <c r="R22" s="34"/>
      <c r="T22" s="35"/>
    </row>
    <row r="23" spans="1:20" ht="12.75" customHeight="1">
      <c r="A23" s="27"/>
      <c r="B23" s="236" t="s">
        <v>29</v>
      </c>
      <c r="C23" s="237"/>
      <c r="D23" s="215" t="s">
        <v>30</v>
      </c>
      <c r="E23" s="217"/>
      <c r="F23" s="26"/>
      <c r="G23" s="165"/>
      <c r="H23" s="174"/>
      <c r="I23" s="26"/>
      <c r="J23" s="165"/>
      <c r="K23" s="174"/>
      <c r="L23" s="26"/>
      <c r="M23" s="165"/>
      <c r="N23" s="174"/>
      <c r="O23" s="26"/>
      <c r="P23" s="165"/>
      <c r="Q23" s="166"/>
      <c r="R23" s="34"/>
      <c r="T23" s="35"/>
    </row>
    <row r="24" spans="1:20" ht="12.75" customHeight="1">
      <c r="A24" s="27"/>
      <c r="B24" s="168"/>
      <c r="C24" s="170"/>
      <c r="D24" s="215" t="s">
        <v>31</v>
      </c>
      <c r="E24" s="217"/>
      <c r="F24" s="26"/>
      <c r="G24" s="165"/>
      <c r="H24" s="174"/>
      <c r="I24" s="26"/>
      <c r="J24" s="165"/>
      <c r="K24" s="174"/>
      <c r="L24" s="26"/>
      <c r="M24" s="165"/>
      <c r="N24" s="174"/>
      <c r="O24" s="26"/>
      <c r="P24" s="165"/>
      <c r="Q24" s="166"/>
      <c r="R24" s="34"/>
      <c r="T24" s="35"/>
    </row>
    <row r="25" spans="1:20" ht="12.75" customHeight="1">
      <c r="A25" s="27"/>
      <c r="B25" s="215" t="s">
        <v>32</v>
      </c>
      <c r="C25" s="216"/>
      <c r="D25" s="216"/>
      <c r="E25" s="217"/>
      <c r="F25" s="165"/>
      <c r="G25" s="166"/>
      <c r="H25" s="174"/>
      <c r="I25" s="165"/>
      <c r="J25" s="166"/>
      <c r="K25" s="174"/>
      <c r="L25" s="165"/>
      <c r="M25" s="166"/>
      <c r="N25" s="174"/>
      <c r="O25" s="199"/>
      <c r="P25" s="199"/>
      <c r="Q25" s="165"/>
      <c r="R25" s="34"/>
      <c r="T25" s="35"/>
    </row>
    <row r="26" spans="1:20" ht="12.75" customHeight="1">
      <c r="A26" s="27"/>
      <c r="B26" s="215" t="s">
        <v>33</v>
      </c>
      <c r="C26" s="216"/>
      <c r="D26" s="216"/>
      <c r="E26" s="217"/>
      <c r="F26" s="218"/>
      <c r="G26" s="219"/>
      <c r="H26" s="220"/>
      <c r="I26" s="218"/>
      <c r="J26" s="219"/>
      <c r="K26" s="220"/>
      <c r="L26" s="218"/>
      <c r="M26" s="219"/>
      <c r="N26" s="220"/>
      <c r="O26" s="221"/>
      <c r="P26" s="221"/>
      <c r="Q26" s="218"/>
      <c r="R26" s="34"/>
      <c r="T26" s="35"/>
    </row>
    <row r="27" spans="1:20" s="37" customFormat="1" ht="13.5" customHeight="1">
      <c r="A27" s="36"/>
      <c r="B27" s="222" t="s">
        <v>38</v>
      </c>
      <c r="C27" s="223"/>
      <c r="D27" s="223"/>
      <c r="E27" s="224"/>
      <c r="F27" s="230" t="s">
        <v>39</v>
      </c>
      <c r="G27" s="171"/>
      <c r="H27" s="171"/>
      <c r="I27" s="171"/>
      <c r="J27" s="171"/>
      <c r="K27" s="171"/>
      <c r="L27" s="171"/>
      <c r="M27" s="171"/>
      <c r="N27" s="171"/>
      <c r="O27" s="171"/>
      <c r="P27" s="171"/>
      <c r="Q27" s="171"/>
      <c r="R27" s="171"/>
      <c r="S27" s="171"/>
      <c r="T27" s="231"/>
    </row>
    <row r="28" spans="1:20" s="37" customFormat="1" ht="13.5" customHeight="1">
      <c r="A28" s="36"/>
      <c r="B28" s="225"/>
      <c r="C28" s="179"/>
      <c r="D28" s="179"/>
      <c r="E28" s="226"/>
      <c r="F28" s="38" t="s">
        <v>40</v>
      </c>
      <c r="G28" s="39"/>
      <c r="H28" s="39"/>
      <c r="I28" s="232" t="s">
        <v>41</v>
      </c>
      <c r="J28" s="232"/>
      <c r="K28" s="232"/>
      <c r="L28" s="232"/>
      <c r="M28" s="232" t="s">
        <v>42</v>
      </c>
      <c r="N28" s="232"/>
      <c r="O28" s="232"/>
      <c r="P28" s="232"/>
      <c r="Q28" s="232" t="s">
        <v>43</v>
      </c>
      <c r="R28" s="232"/>
      <c r="S28" s="232"/>
      <c r="T28" s="233"/>
    </row>
    <row r="29" spans="1:20" s="37" customFormat="1" ht="13.5" customHeight="1">
      <c r="A29" s="36"/>
      <c r="B29" s="225"/>
      <c r="C29" s="179"/>
      <c r="D29" s="179"/>
      <c r="E29" s="226"/>
      <c r="F29" s="38" t="s">
        <v>44</v>
      </c>
      <c r="G29" s="39"/>
      <c r="H29" s="39"/>
      <c r="I29" s="230"/>
      <c r="J29" s="234"/>
      <c r="K29" s="234"/>
      <c r="L29" s="235"/>
      <c r="M29" s="230"/>
      <c r="N29" s="234"/>
      <c r="O29" s="234"/>
      <c r="P29" s="235"/>
      <c r="Q29" s="230"/>
      <c r="R29" s="172"/>
      <c r="S29" s="172"/>
      <c r="T29" s="173"/>
    </row>
    <row r="30" spans="1:20" s="37" customFormat="1" ht="13.5" customHeight="1">
      <c r="A30" s="36"/>
      <c r="B30" s="225"/>
      <c r="C30" s="179"/>
      <c r="D30" s="179"/>
      <c r="E30" s="226"/>
      <c r="F30" s="38" t="s">
        <v>45</v>
      </c>
      <c r="G30" s="39"/>
      <c r="H30" s="39"/>
      <c r="I30" s="230"/>
      <c r="J30" s="234"/>
      <c r="K30" s="234"/>
      <c r="L30" s="235"/>
      <c r="M30" s="230"/>
      <c r="N30" s="234"/>
      <c r="O30" s="234"/>
      <c r="P30" s="235"/>
      <c r="Q30" s="230"/>
      <c r="R30" s="172"/>
      <c r="S30" s="172"/>
      <c r="T30" s="173"/>
    </row>
    <row r="31" spans="1:20" s="37" customFormat="1" ht="13.5" customHeight="1">
      <c r="A31" s="40"/>
      <c r="B31" s="227"/>
      <c r="C31" s="228"/>
      <c r="D31" s="228"/>
      <c r="E31" s="229"/>
      <c r="F31" s="38" t="s">
        <v>46</v>
      </c>
      <c r="G31" s="39"/>
      <c r="H31" s="39"/>
      <c r="I31" s="230"/>
      <c r="J31" s="234"/>
      <c r="K31" s="234"/>
      <c r="L31" s="235"/>
      <c r="M31" s="230"/>
      <c r="N31" s="234"/>
      <c r="O31" s="234"/>
      <c r="P31" s="235"/>
      <c r="Q31" s="230"/>
      <c r="R31" s="172"/>
      <c r="S31" s="172"/>
      <c r="T31" s="173"/>
    </row>
    <row r="32" spans="1:20" ht="12.75" customHeight="1">
      <c r="A32" s="198" t="s">
        <v>47</v>
      </c>
      <c r="B32" s="199"/>
      <c r="C32" s="199"/>
      <c r="D32" s="199"/>
      <c r="E32" s="199"/>
      <c r="F32" s="165"/>
      <c r="G32" s="166"/>
      <c r="H32" s="166"/>
      <c r="I32" s="166"/>
      <c r="J32" s="166"/>
      <c r="K32" s="166"/>
      <c r="L32" s="166"/>
      <c r="M32" s="166"/>
      <c r="N32" s="166"/>
      <c r="O32" s="166"/>
      <c r="P32" s="166"/>
      <c r="Q32" s="166"/>
      <c r="R32" s="160"/>
      <c r="S32" s="160"/>
      <c r="T32" s="161"/>
    </row>
    <row r="33" spans="1:21" ht="12.75" customHeight="1">
      <c r="A33" s="198"/>
      <c r="B33" s="157" t="s">
        <v>48</v>
      </c>
      <c r="C33" s="157"/>
      <c r="D33" s="157"/>
      <c r="E33" s="157"/>
      <c r="F33" s="162" t="s">
        <v>49</v>
      </c>
      <c r="G33" s="163"/>
      <c r="H33" s="163"/>
      <c r="I33" s="163"/>
      <c r="J33" s="163"/>
      <c r="K33" s="163"/>
      <c r="L33" s="163"/>
      <c r="M33" s="163"/>
      <c r="N33" s="163"/>
      <c r="O33" s="163"/>
      <c r="P33" s="163"/>
      <c r="Q33" s="163"/>
      <c r="R33" s="160"/>
      <c r="S33" s="160"/>
      <c r="T33" s="161"/>
    </row>
    <row r="34" spans="1:21" ht="12.75" customHeight="1">
      <c r="A34" s="198"/>
      <c r="B34" s="157" t="s">
        <v>50</v>
      </c>
      <c r="C34" s="157"/>
      <c r="D34" s="157"/>
      <c r="E34" s="157"/>
      <c r="F34" s="162" t="s">
        <v>51</v>
      </c>
      <c r="G34" s="163"/>
      <c r="H34" s="163"/>
      <c r="I34" s="163"/>
      <c r="J34" s="163"/>
      <c r="K34" s="163"/>
      <c r="L34" s="163"/>
      <c r="M34" s="163"/>
      <c r="N34" s="163"/>
      <c r="O34" s="163"/>
      <c r="P34" s="163"/>
      <c r="Q34" s="163"/>
      <c r="R34" s="160"/>
      <c r="S34" s="160"/>
      <c r="T34" s="161"/>
    </row>
    <row r="35" spans="1:21" ht="12.75" customHeight="1">
      <c r="A35" s="198"/>
      <c r="B35" s="200" t="s">
        <v>52</v>
      </c>
      <c r="C35" s="201"/>
      <c r="D35" s="201"/>
      <c r="E35" s="202"/>
      <c r="F35" s="209" t="s">
        <v>53</v>
      </c>
      <c r="G35" s="210"/>
      <c r="H35" s="211" t="s">
        <v>54</v>
      </c>
      <c r="I35" s="211"/>
      <c r="J35" s="211"/>
      <c r="K35" s="211"/>
      <c r="L35" s="211"/>
      <c r="M35" s="211"/>
      <c r="N35" s="211"/>
      <c r="O35" s="211"/>
      <c r="P35" s="211"/>
      <c r="Q35" s="212"/>
      <c r="R35" s="41"/>
      <c r="S35" s="42"/>
      <c r="T35" s="43"/>
    </row>
    <row r="36" spans="1:21" ht="12.75" customHeight="1">
      <c r="A36" s="198"/>
      <c r="B36" s="203"/>
      <c r="C36" s="204"/>
      <c r="D36" s="204"/>
      <c r="E36" s="205"/>
      <c r="F36" s="209"/>
      <c r="G36" s="210"/>
      <c r="H36" s="213" t="s">
        <v>55</v>
      </c>
      <c r="I36" s="213"/>
      <c r="J36" s="213" t="s">
        <v>56</v>
      </c>
      <c r="K36" s="213"/>
      <c r="L36" s="213" t="s">
        <v>57</v>
      </c>
      <c r="M36" s="213"/>
      <c r="N36" s="213" t="s">
        <v>58</v>
      </c>
      <c r="O36" s="213"/>
      <c r="P36" s="213" t="s">
        <v>59</v>
      </c>
      <c r="Q36" s="214"/>
      <c r="R36" s="34"/>
      <c r="T36" s="35"/>
    </row>
    <row r="37" spans="1:21" ht="12.75" customHeight="1">
      <c r="A37" s="198"/>
      <c r="B37" s="203"/>
      <c r="C37" s="204"/>
      <c r="D37" s="204"/>
      <c r="E37" s="205"/>
      <c r="F37" s="193"/>
      <c r="G37" s="193"/>
      <c r="H37" s="193"/>
      <c r="I37" s="193"/>
      <c r="J37" s="193"/>
      <c r="K37" s="193"/>
      <c r="L37" s="193"/>
      <c r="M37" s="193"/>
      <c r="N37" s="193"/>
      <c r="O37" s="193"/>
      <c r="P37" s="193"/>
      <c r="Q37" s="194"/>
      <c r="R37" s="34"/>
      <c r="T37" s="35"/>
    </row>
    <row r="38" spans="1:21" ht="12.75" customHeight="1">
      <c r="A38" s="198"/>
      <c r="B38" s="203"/>
      <c r="C38" s="204"/>
      <c r="D38" s="204"/>
      <c r="E38" s="205"/>
      <c r="F38" s="193" t="s">
        <v>60</v>
      </c>
      <c r="G38" s="193"/>
      <c r="H38" s="193" t="s">
        <v>61</v>
      </c>
      <c r="I38" s="194"/>
      <c r="J38" s="195" t="s">
        <v>62</v>
      </c>
      <c r="K38" s="195"/>
      <c r="L38" s="44"/>
      <c r="M38" s="44"/>
      <c r="N38" s="44"/>
      <c r="O38" s="44"/>
      <c r="P38" s="44"/>
      <c r="Q38" s="44"/>
      <c r="R38" s="45"/>
      <c r="S38" s="45"/>
      <c r="T38" s="46"/>
      <c r="U38" s="45"/>
    </row>
    <row r="39" spans="1:21" ht="12.75" customHeight="1">
      <c r="A39" s="198"/>
      <c r="B39" s="203"/>
      <c r="C39" s="204"/>
      <c r="D39" s="204"/>
      <c r="E39" s="205"/>
      <c r="F39" s="193"/>
      <c r="G39" s="193"/>
      <c r="H39" s="193"/>
      <c r="I39" s="194"/>
      <c r="J39" s="195"/>
      <c r="K39" s="195"/>
      <c r="L39" s="45"/>
      <c r="M39" s="45"/>
      <c r="N39" s="45"/>
      <c r="O39" s="45"/>
      <c r="P39" s="45"/>
      <c r="Q39" s="45"/>
      <c r="R39" s="45"/>
      <c r="S39" s="45"/>
      <c r="T39" s="46"/>
      <c r="U39" s="45"/>
    </row>
    <row r="40" spans="1:21" ht="12.75" customHeight="1">
      <c r="A40" s="198"/>
      <c r="B40" s="206"/>
      <c r="C40" s="207"/>
      <c r="D40" s="207"/>
      <c r="E40" s="208"/>
      <c r="F40" s="194"/>
      <c r="G40" s="196"/>
      <c r="H40" s="194"/>
      <c r="I40" s="197"/>
      <c r="J40" s="193"/>
      <c r="K40" s="193"/>
      <c r="L40" s="47"/>
      <c r="M40" s="47"/>
      <c r="N40" s="47"/>
      <c r="O40" s="47"/>
      <c r="P40" s="47"/>
      <c r="Q40" s="47"/>
      <c r="R40" s="47"/>
      <c r="S40" s="47"/>
      <c r="T40" s="48"/>
      <c r="U40" s="45"/>
    </row>
    <row r="41" spans="1:21" ht="12.75" customHeight="1">
      <c r="A41" s="198"/>
      <c r="B41" s="162" t="s">
        <v>63</v>
      </c>
      <c r="C41" s="163"/>
      <c r="D41" s="163"/>
      <c r="E41" s="164"/>
      <c r="F41" s="165" t="s">
        <v>64</v>
      </c>
      <c r="G41" s="166"/>
      <c r="H41" s="166"/>
      <c r="I41" s="166"/>
      <c r="J41" s="166"/>
      <c r="K41" s="166"/>
      <c r="L41" s="166"/>
      <c r="M41" s="166"/>
      <c r="N41" s="166"/>
      <c r="O41" s="166"/>
      <c r="P41" s="166"/>
      <c r="Q41" s="166"/>
      <c r="R41" s="160"/>
      <c r="S41" s="160"/>
      <c r="T41" s="161"/>
    </row>
    <row r="42" spans="1:21" ht="12.75" customHeight="1">
      <c r="A42" s="198"/>
      <c r="B42" s="157" t="s">
        <v>65</v>
      </c>
      <c r="C42" s="157"/>
      <c r="D42" s="157"/>
      <c r="E42" s="157"/>
      <c r="F42" s="158"/>
      <c r="G42" s="159"/>
      <c r="H42" s="159"/>
      <c r="I42" s="159"/>
      <c r="J42" s="159"/>
      <c r="K42" s="159"/>
      <c r="L42" s="159"/>
      <c r="M42" s="159"/>
      <c r="N42" s="159"/>
      <c r="O42" s="159"/>
      <c r="P42" s="159"/>
      <c r="Q42" s="159"/>
      <c r="R42" s="160"/>
      <c r="S42" s="160"/>
      <c r="T42" s="161"/>
    </row>
    <row r="43" spans="1:21" ht="12.75" customHeight="1">
      <c r="A43" s="198"/>
      <c r="B43" s="162" t="s">
        <v>66</v>
      </c>
      <c r="C43" s="163"/>
      <c r="D43" s="163"/>
      <c r="E43" s="164"/>
      <c r="F43" s="165" t="s">
        <v>67</v>
      </c>
      <c r="G43" s="166"/>
      <c r="H43" s="166"/>
      <c r="I43" s="166"/>
      <c r="J43" s="166"/>
      <c r="K43" s="166"/>
      <c r="L43" s="166"/>
      <c r="M43" s="166"/>
      <c r="N43" s="166"/>
      <c r="O43" s="166"/>
      <c r="P43" s="166"/>
      <c r="Q43" s="166"/>
      <c r="R43" s="160"/>
      <c r="S43" s="160"/>
      <c r="T43" s="161"/>
    </row>
    <row r="44" spans="1:21" ht="12.75" customHeight="1">
      <c r="A44" s="198"/>
      <c r="B44" s="157" t="s">
        <v>68</v>
      </c>
      <c r="C44" s="157"/>
      <c r="D44" s="157"/>
      <c r="E44" s="157"/>
      <c r="F44" s="165"/>
      <c r="G44" s="166"/>
      <c r="H44" s="166"/>
      <c r="I44" s="166"/>
      <c r="J44" s="166"/>
      <c r="K44" s="166"/>
      <c r="L44" s="166"/>
      <c r="M44" s="166"/>
      <c r="N44" s="166"/>
      <c r="O44" s="166"/>
      <c r="P44" s="166"/>
      <c r="Q44" s="166"/>
      <c r="R44" s="160"/>
      <c r="S44" s="160"/>
      <c r="T44" s="161"/>
    </row>
    <row r="45" spans="1:21" ht="12.75" customHeight="1">
      <c r="A45" s="198"/>
      <c r="B45" s="157"/>
      <c r="C45" s="157"/>
      <c r="D45" s="157"/>
      <c r="E45" s="157"/>
      <c r="F45" s="165"/>
      <c r="G45" s="166"/>
      <c r="H45" s="166"/>
      <c r="I45" s="166"/>
      <c r="J45" s="166"/>
      <c r="K45" s="166"/>
      <c r="L45" s="166"/>
      <c r="M45" s="166"/>
      <c r="N45" s="166"/>
      <c r="O45" s="166"/>
      <c r="P45" s="166"/>
      <c r="Q45" s="166"/>
      <c r="R45" s="160"/>
      <c r="S45" s="160"/>
      <c r="T45" s="161"/>
    </row>
    <row r="46" spans="1:21" ht="12.75" customHeight="1">
      <c r="A46" s="198"/>
      <c r="B46" s="157" t="s">
        <v>69</v>
      </c>
      <c r="C46" s="157"/>
      <c r="D46" s="157"/>
      <c r="E46" s="157"/>
      <c r="F46" s="165"/>
      <c r="G46" s="166"/>
      <c r="H46" s="166"/>
      <c r="I46" s="166"/>
      <c r="J46" s="166"/>
      <c r="K46" s="166"/>
      <c r="L46" s="166"/>
      <c r="M46" s="166"/>
      <c r="N46" s="166"/>
      <c r="O46" s="166"/>
      <c r="P46" s="166"/>
      <c r="Q46" s="166"/>
      <c r="R46" s="160"/>
      <c r="S46" s="160"/>
      <c r="T46" s="161"/>
    </row>
    <row r="47" spans="1:21" ht="12.75" customHeight="1">
      <c r="A47" s="198"/>
      <c r="B47" s="157" t="s">
        <v>70</v>
      </c>
      <c r="C47" s="157"/>
      <c r="D47" s="157"/>
      <c r="E47" s="157"/>
      <c r="F47" s="168" t="s">
        <v>71</v>
      </c>
      <c r="G47" s="169"/>
      <c r="H47" s="169"/>
      <c r="I47" s="170"/>
      <c r="J47" s="168" t="s">
        <v>72</v>
      </c>
      <c r="K47" s="169"/>
      <c r="L47" s="169"/>
      <c r="M47" s="170"/>
      <c r="N47" s="165"/>
      <c r="O47" s="171"/>
      <c r="P47" s="171"/>
      <c r="Q47" s="171"/>
      <c r="R47" s="172"/>
      <c r="S47" s="172"/>
      <c r="T47" s="173"/>
    </row>
    <row r="48" spans="1:21" ht="12.75" customHeight="1">
      <c r="A48" s="198"/>
      <c r="B48" s="167"/>
      <c r="C48" s="167"/>
      <c r="D48" s="167"/>
      <c r="E48" s="167"/>
      <c r="F48" s="165" t="s">
        <v>73</v>
      </c>
      <c r="G48" s="166"/>
      <c r="H48" s="166"/>
      <c r="I48" s="174"/>
      <c r="J48" s="175" t="s">
        <v>74</v>
      </c>
      <c r="K48" s="176"/>
      <c r="L48" s="49"/>
      <c r="M48" s="50"/>
      <c r="N48" s="51" t="s">
        <v>75</v>
      </c>
      <c r="O48" s="177"/>
      <c r="P48" s="178"/>
      <c r="Q48" s="178"/>
      <c r="R48" s="179"/>
      <c r="S48" s="179"/>
      <c r="T48" s="35"/>
    </row>
    <row r="49" spans="1:20" ht="12.75" customHeight="1">
      <c r="A49" s="198"/>
      <c r="B49" s="167"/>
      <c r="C49" s="167"/>
      <c r="D49" s="167"/>
      <c r="E49" s="167"/>
      <c r="F49" s="165" t="s">
        <v>76</v>
      </c>
      <c r="G49" s="166"/>
      <c r="H49" s="166"/>
      <c r="I49" s="174"/>
      <c r="J49" s="165"/>
      <c r="K49" s="171"/>
      <c r="L49" s="171"/>
      <c r="M49" s="171"/>
      <c r="N49" s="171"/>
      <c r="O49" s="171"/>
      <c r="P49" s="171"/>
      <c r="Q49" s="171"/>
      <c r="R49" s="172"/>
      <c r="S49" s="172"/>
      <c r="T49" s="173"/>
    </row>
    <row r="50" spans="1:20" ht="12.75" customHeight="1">
      <c r="A50" s="180" t="s">
        <v>77</v>
      </c>
      <c r="B50" s="171"/>
      <c r="C50" s="171"/>
      <c r="D50" s="171"/>
      <c r="E50" s="181"/>
      <c r="F50" s="165" t="s">
        <v>78</v>
      </c>
      <c r="G50" s="174"/>
      <c r="H50" s="52"/>
      <c r="I50" s="52"/>
      <c r="J50" s="53"/>
      <c r="K50" s="54"/>
      <c r="L50" s="182" t="s">
        <v>79</v>
      </c>
      <c r="M50" s="182"/>
      <c r="N50" s="182"/>
      <c r="O50" s="55"/>
      <c r="P50" s="56"/>
      <c r="Q50" s="56"/>
      <c r="R50" s="56"/>
      <c r="S50" s="56"/>
      <c r="T50" s="57"/>
    </row>
    <row r="51" spans="1:20" ht="26.25" customHeight="1">
      <c r="A51" s="183" t="s">
        <v>80</v>
      </c>
      <c r="B51" s="160"/>
      <c r="C51" s="160"/>
      <c r="D51" s="160"/>
      <c r="E51" s="184"/>
      <c r="F51" s="165"/>
      <c r="G51" s="166"/>
      <c r="H51" s="166"/>
      <c r="I51" s="166"/>
      <c r="J51" s="166"/>
      <c r="K51" s="166"/>
      <c r="L51" s="166"/>
      <c r="M51" s="166"/>
      <c r="N51" s="166"/>
      <c r="O51" s="166"/>
      <c r="P51" s="166"/>
      <c r="Q51" s="166"/>
      <c r="R51" s="160"/>
      <c r="S51" s="160"/>
      <c r="T51" s="161"/>
    </row>
    <row r="52" spans="1:20" ht="39" customHeight="1" thickBot="1">
      <c r="A52" s="185" t="s">
        <v>81</v>
      </c>
      <c r="B52" s="186"/>
      <c r="C52" s="186"/>
      <c r="D52" s="186"/>
      <c r="E52" s="186"/>
      <c r="F52" s="187" t="s">
        <v>82</v>
      </c>
      <c r="G52" s="188"/>
      <c r="H52" s="188"/>
      <c r="I52" s="188"/>
      <c r="J52" s="188"/>
      <c r="K52" s="188"/>
      <c r="L52" s="188"/>
      <c r="M52" s="188"/>
      <c r="N52" s="188"/>
      <c r="O52" s="188"/>
      <c r="P52" s="188"/>
      <c r="Q52" s="188"/>
      <c r="R52" s="189"/>
      <c r="S52" s="189"/>
      <c r="T52" s="190"/>
    </row>
    <row r="53" spans="1:20" ht="12.75" customHeight="1">
      <c r="A53" s="29" t="s">
        <v>83</v>
      </c>
    </row>
    <row r="54" spans="1:20" ht="12.75" customHeight="1">
      <c r="A54" s="191" t="s">
        <v>84</v>
      </c>
      <c r="B54" s="192"/>
      <c r="C54" s="192"/>
      <c r="D54" s="192"/>
      <c r="E54" s="192"/>
      <c r="F54" s="192"/>
      <c r="G54" s="192"/>
      <c r="H54" s="192"/>
      <c r="I54" s="192"/>
      <c r="J54" s="192"/>
      <c r="K54" s="192"/>
      <c r="L54" s="192"/>
      <c r="M54" s="192"/>
      <c r="N54" s="192"/>
      <c r="O54" s="192"/>
      <c r="P54" s="192"/>
      <c r="Q54" s="192"/>
      <c r="R54" s="192"/>
      <c r="S54" s="192"/>
      <c r="T54" s="192"/>
    </row>
    <row r="55" spans="1:20" ht="12.75" customHeight="1">
      <c r="A55" s="191" t="s">
        <v>85</v>
      </c>
      <c r="B55" s="192"/>
      <c r="C55" s="192"/>
      <c r="D55" s="192"/>
      <c r="E55" s="192"/>
      <c r="F55" s="192"/>
      <c r="G55" s="192"/>
      <c r="H55" s="192"/>
      <c r="I55" s="192"/>
      <c r="J55" s="192"/>
      <c r="K55" s="192"/>
      <c r="L55" s="192"/>
      <c r="M55" s="192"/>
      <c r="N55" s="192"/>
      <c r="O55" s="192"/>
      <c r="P55" s="192"/>
      <c r="Q55" s="192"/>
      <c r="R55" s="192"/>
      <c r="S55" s="192"/>
      <c r="T55" s="192"/>
    </row>
    <row r="56" spans="1:20" ht="12.75" customHeight="1">
      <c r="A56" s="191" t="s">
        <v>86</v>
      </c>
      <c r="B56" s="192"/>
      <c r="C56" s="192"/>
      <c r="D56" s="192"/>
      <c r="E56" s="192"/>
      <c r="F56" s="192"/>
      <c r="G56" s="192"/>
      <c r="H56" s="192"/>
      <c r="I56" s="192"/>
      <c r="J56" s="192"/>
      <c r="K56" s="192"/>
      <c r="L56" s="192"/>
      <c r="M56" s="192"/>
      <c r="N56" s="192"/>
      <c r="O56" s="192"/>
      <c r="P56" s="192"/>
      <c r="Q56" s="192"/>
      <c r="R56" s="192"/>
      <c r="S56" s="192"/>
      <c r="T56" s="192"/>
    </row>
    <row r="57" spans="1:20" s="30" customFormat="1" ht="13.5" customHeight="1">
      <c r="A57" s="191" t="s">
        <v>87</v>
      </c>
      <c r="B57" s="191"/>
      <c r="C57" s="191"/>
      <c r="D57" s="191"/>
      <c r="E57" s="191"/>
      <c r="F57" s="191"/>
      <c r="G57" s="191"/>
      <c r="H57" s="191"/>
      <c r="I57" s="191"/>
      <c r="J57" s="191"/>
      <c r="K57" s="191"/>
      <c r="L57" s="191"/>
      <c r="M57" s="191"/>
      <c r="N57" s="191"/>
      <c r="O57" s="191"/>
      <c r="P57" s="191"/>
      <c r="Q57" s="191"/>
    </row>
    <row r="58" spans="1:20" ht="12.75" customHeight="1">
      <c r="A58" s="191" t="s">
        <v>88</v>
      </c>
      <c r="B58" s="192"/>
      <c r="C58" s="192"/>
      <c r="D58" s="192"/>
      <c r="E58" s="192"/>
      <c r="F58" s="192"/>
      <c r="G58" s="192"/>
      <c r="H58" s="192"/>
      <c r="I58" s="192"/>
      <c r="J58" s="192"/>
      <c r="K58" s="192"/>
      <c r="L58" s="192"/>
      <c r="M58" s="192"/>
      <c r="N58" s="192"/>
      <c r="O58" s="192"/>
      <c r="P58" s="192"/>
      <c r="Q58" s="192"/>
      <c r="R58" s="192"/>
      <c r="S58" s="192"/>
      <c r="T58" s="192"/>
    </row>
    <row r="59" spans="1:20" ht="12.75" customHeight="1">
      <c r="A59" s="191" t="s">
        <v>89</v>
      </c>
      <c r="B59" s="192"/>
      <c r="C59" s="192"/>
      <c r="D59" s="192"/>
      <c r="E59" s="192"/>
      <c r="F59" s="192"/>
      <c r="G59" s="192"/>
      <c r="H59" s="192"/>
      <c r="I59" s="192"/>
      <c r="J59" s="192"/>
      <c r="K59" s="192"/>
      <c r="L59" s="192"/>
      <c r="M59" s="192"/>
      <c r="N59" s="192"/>
      <c r="O59" s="192"/>
      <c r="P59" s="192"/>
      <c r="Q59" s="192"/>
      <c r="R59" s="192"/>
      <c r="S59" s="192"/>
      <c r="T59" s="192"/>
    </row>
    <row r="60" spans="1:20" ht="12.75" customHeight="1">
      <c r="A60" s="191" t="s">
        <v>90</v>
      </c>
      <c r="B60" s="192"/>
      <c r="C60" s="192"/>
      <c r="D60" s="192"/>
      <c r="E60" s="192"/>
      <c r="F60" s="192"/>
      <c r="G60" s="192"/>
      <c r="H60" s="192"/>
      <c r="I60" s="192"/>
      <c r="J60" s="192"/>
      <c r="K60" s="192"/>
      <c r="L60" s="192"/>
      <c r="M60" s="192"/>
      <c r="N60" s="192"/>
      <c r="O60" s="192"/>
      <c r="P60" s="192"/>
      <c r="Q60" s="192"/>
      <c r="R60" s="192"/>
      <c r="S60" s="192"/>
      <c r="T60" s="19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56"/>
      <c r="B62" s="156"/>
      <c r="C62" s="156"/>
    </row>
    <row r="63" spans="1:20" ht="12.75" customHeight="1">
      <c r="A63" s="156"/>
      <c r="B63" s="156"/>
      <c r="C63" s="156"/>
    </row>
    <row r="64" spans="1:20" ht="12.75" customHeight="1">
      <c r="A64" s="156"/>
      <c r="B64" s="156"/>
      <c r="C64" s="156"/>
    </row>
    <row r="65" spans="1:3" ht="12.75" customHeight="1">
      <c r="A65" s="156"/>
      <c r="B65" s="156"/>
      <c r="C65" s="156"/>
    </row>
    <row r="66" spans="1:3" ht="12.75" customHeight="1">
      <c r="A66" s="156"/>
      <c r="B66" s="156"/>
      <c r="C66" s="15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R66"/>
  <sheetViews>
    <sheetView showGridLines="0" view="pageBreakPreview" zoomScaleNormal="100" zoomScaleSheetLayoutView="100" workbookViewId="0"/>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230</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6.5" customHeight="1">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39"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39"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39"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39" ht="15" customHeight="1">
      <c r="A36" s="60" t="s">
        <v>118</v>
      </c>
      <c r="B36" s="87"/>
      <c r="C36" s="88"/>
      <c r="D36" s="88"/>
      <c r="E36" s="88"/>
      <c r="F36" s="89"/>
      <c r="G36" s="88"/>
      <c r="H36" s="76"/>
      <c r="I36" s="76"/>
      <c r="J36" s="76"/>
      <c r="K36" s="76"/>
      <c r="L36" s="76"/>
      <c r="M36" s="76"/>
      <c r="N36" s="76"/>
      <c r="O36" s="76"/>
      <c r="P36" s="76"/>
      <c r="Q36" s="76"/>
      <c r="R36" s="76">
        <v>6</v>
      </c>
      <c r="S36" s="76"/>
      <c r="T36" s="76"/>
      <c r="U36" s="76"/>
      <c r="V36" s="76"/>
      <c r="W36" s="76"/>
      <c r="X36" s="76">
        <v>7</v>
      </c>
      <c r="Y36" s="76"/>
      <c r="Z36" s="76"/>
      <c r="AA36" s="76"/>
      <c r="AB36" s="76"/>
      <c r="AC36" s="76"/>
      <c r="AD36" s="76">
        <v>8</v>
      </c>
      <c r="AE36" s="76"/>
      <c r="AF36" s="76"/>
      <c r="AG36" s="77"/>
      <c r="AH36" s="77"/>
      <c r="AI36" s="77"/>
      <c r="AJ36" s="77">
        <v>9</v>
      </c>
      <c r="AK36" s="75"/>
      <c r="AL36" s="75"/>
      <c r="AM36" s="62"/>
    </row>
    <row r="37" spans="1:39" s="60" customFormat="1" ht="15" customHeight="1">
      <c r="A37" s="60" t="s">
        <v>119</v>
      </c>
      <c r="B37" s="83"/>
      <c r="C37" s="83"/>
      <c r="D37" s="83"/>
      <c r="E37" s="83"/>
      <c r="F37" s="83"/>
      <c r="G37" s="83"/>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38" spans="1:39" s="60" customFormat="1" ht="15" customHeight="1">
      <c r="A38" s="60" t="s">
        <v>120</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39" s="60" customFormat="1" ht="15" customHeight="1">
      <c r="A39" s="60" t="s">
        <v>121</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39" s="60" customFormat="1" ht="15" customHeight="1">
      <c r="A40" s="60" t="s">
        <v>122</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39" ht="15" customHeight="1">
      <c r="A41" s="60" t="s">
        <v>123</v>
      </c>
      <c r="B41" s="90"/>
      <c r="C41" s="60"/>
      <c r="D41" s="60"/>
      <c r="E41" s="60"/>
      <c r="F41" s="60"/>
      <c r="G41" s="60"/>
    </row>
    <row r="42" spans="1:39" ht="15" customHeight="1">
      <c r="A42" s="60" t="s">
        <v>124</v>
      </c>
      <c r="B42" s="90"/>
      <c r="C42" s="60"/>
      <c r="D42" s="60"/>
      <c r="E42" s="60"/>
      <c r="F42" s="60"/>
      <c r="G42" s="60"/>
    </row>
    <row r="43" spans="1:39" ht="15" customHeight="1">
      <c r="A43" s="60"/>
      <c r="B43" s="74" t="s">
        <v>125</v>
      </c>
      <c r="C43" s="322" t="s">
        <v>126</v>
      </c>
      <c r="D43" s="322"/>
      <c r="E43" s="322"/>
      <c r="F43" s="60"/>
      <c r="G43" s="60"/>
    </row>
    <row r="44" spans="1:39" ht="15" customHeight="1">
      <c r="A44" s="60"/>
      <c r="B44" s="93" t="s">
        <v>127</v>
      </c>
      <c r="C44" s="346" t="s">
        <v>128</v>
      </c>
      <c r="D44" s="346"/>
      <c r="E44" s="346"/>
      <c r="F44" s="60"/>
      <c r="G44" s="60"/>
    </row>
    <row r="45" spans="1:39" ht="15" customHeight="1">
      <c r="A45" s="60"/>
      <c r="B45" s="93" t="s">
        <v>129</v>
      </c>
      <c r="C45" s="346" t="s">
        <v>130</v>
      </c>
      <c r="D45" s="346"/>
      <c r="E45" s="346"/>
      <c r="F45" s="60"/>
      <c r="G45" s="60"/>
    </row>
    <row r="46" spans="1:39" ht="15" customHeight="1">
      <c r="A46" s="60"/>
      <c r="B46" s="93" t="s">
        <v>131</v>
      </c>
      <c r="C46" s="346" t="s">
        <v>132</v>
      </c>
      <c r="D46" s="346"/>
      <c r="E46" s="346"/>
      <c r="F46" s="60"/>
      <c r="G46" s="60"/>
    </row>
    <row r="47" spans="1:39" ht="15" customHeight="1">
      <c r="A47" s="60"/>
      <c r="B47" s="93" t="s">
        <v>133</v>
      </c>
      <c r="C47" s="346" t="s">
        <v>134</v>
      </c>
      <c r="D47" s="346"/>
      <c r="E47" s="34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0"/>
      <c r="C51" s="60"/>
      <c r="D51" s="60"/>
      <c r="E51" s="60"/>
      <c r="F51" s="60"/>
      <c r="G51" s="60"/>
    </row>
    <row r="52" spans="1:7" ht="15" customHeight="1">
      <c r="A52" s="60" t="s">
        <v>139</v>
      </c>
      <c r="B52" s="90"/>
      <c r="C52" s="60"/>
      <c r="D52" s="60"/>
      <c r="E52" s="60"/>
      <c r="F52" s="60"/>
      <c r="G52" s="60"/>
    </row>
    <row r="53" spans="1:7" ht="15" customHeight="1">
      <c r="A53" s="60" t="s">
        <v>140</v>
      </c>
      <c r="B53" s="90"/>
      <c r="C53" s="60"/>
      <c r="D53" s="60"/>
      <c r="E53" s="60"/>
      <c r="F53" s="60"/>
      <c r="G53" s="60"/>
    </row>
    <row r="54" spans="1:7" ht="15" customHeight="1">
      <c r="A54" s="60" t="s">
        <v>141</v>
      </c>
      <c r="B54" s="90"/>
      <c r="C54" s="60"/>
      <c r="D54" s="60"/>
      <c r="E54" s="60"/>
      <c r="F54" s="60"/>
      <c r="G54" s="60"/>
    </row>
    <row r="55" spans="1:7" ht="15" customHeight="1">
      <c r="A55" s="60" t="s">
        <v>142</v>
      </c>
      <c r="B55" s="90"/>
      <c r="C55" s="60"/>
      <c r="D55" s="60"/>
      <c r="E55" s="60"/>
      <c r="F55" s="60"/>
      <c r="G55" s="60"/>
    </row>
    <row r="56" spans="1:7" ht="15" customHeight="1">
      <c r="A56" s="60" t="s">
        <v>143</v>
      </c>
      <c r="B56" s="90"/>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0"/>
      <c r="C59" s="60"/>
      <c r="D59" s="60"/>
      <c r="E59" s="60"/>
      <c r="F59" s="60"/>
      <c r="G59" s="60"/>
    </row>
    <row r="60" spans="1:7" ht="15" customHeight="1">
      <c r="A60" s="60" t="s">
        <v>147</v>
      </c>
      <c r="B60" s="90"/>
      <c r="C60" s="60"/>
      <c r="D60" s="60"/>
      <c r="E60" s="60"/>
      <c r="F60" s="60"/>
      <c r="G60" s="60"/>
    </row>
    <row r="61" spans="1:7" ht="15" customHeight="1">
      <c r="A61" s="60" t="s">
        <v>148</v>
      </c>
      <c r="B61" s="90"/>
      <c r="C61" s="60"/>
      <c r="D61" s="60"/>
      <c r="E61" s="60"/>
      <c r="F61" s="60"/>
      <c r="G61" s="60"/>
    </row>
    <row r="62" spans="1:7" ht="15" customHeight="1">
      <c r="A62" s="60" t="s">
        <v>149</v>
      </c>
      <c r="B62" s="90"/>
      <c r="C62" s="60"/>
      <c r="D62" s="60"/>
      <c r="E62" s="60"/>
      <c r="F62" s="60"/>
      <c r="G62" s="60"/>
    </row>
    <row r="63" spans="1:7" ht="15" customHeight="1">
      <c r="A63" s="60" t="s">
        <v>150</v>
      </c>
      <c r="B63" s="90"/>
      <c r="C63" s="60"/>
      <c r="D63" s="60"/>
      <c r="E63" s="60"/>
      <c r="F63" s="60"/>
      <c r="G63" s="60"/>
    </row>
    <row r="64" spans="1:7" ht="15" customHeight="1">
      <c r="A64" s="60" t="s">
        <v>151</v>
      </c>
      <c r="B64" s="90"/>
      <c r="C64" s="60"/>
      <c r="D64" s="60"/>
      <c r="E64" s="60"/>
      <c r="F64" s="60"/>
      <c r="G64" s="60"/>
    </row>
    <row r="65" spans="1:7" ht="15" customHeight="1">
      <c r="A65" s="60" t="s">
        <v>152</v>
      </c>
      <c r="B65" s="90"/>
      <c r="C65" s="60"/>
      <c r="D65" s="60"/>
      <c r="E65" s="60"/>
      <c r="F65" s="60"/>
      <c r="G65" s="60"/>
    </row>
    <row r="66" spans="1:7" ht="15" customHeight="1">
      <c r="A66" s="60" t="s">
        <v>153</v>
      </c>
      <c r="B66" s="90"/>
      <c r="C66" s="60"/>
      <c r="D66" s="60"/>
      <c r="E66" s="60"/>
      <c r="F66" s="60"/>
      <c r="G66" s="60"/>
    </row>
  </sheetData>
  <mergeCells count="53">
    <mergeCell ref="AP1:AR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hyperlinks>
    <hyperlink ref="AP1:AR5" location="表紙!A1" display="表紙!A1" xr:uid="{06C481DA-32FB-49D9-B4BE-BD4917DDCD70}"/>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R66"/>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231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6.5" customHeight="1">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39"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39"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39"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39" ht="15" customHeight="1">
      <c r="A36" s="60" t="s">
        <v>118</v>
      </c>
      <c r="B36" s="87"/>
      <c r="C36" s="88"/>
      <c r="D36" s="88"/>
      <c r="E36" s="88"/>
      <c r="F36" s="89"/>
      <c r="G36" s="88"/>
      <c r="H36" s="76"/>
      <c r="I36" s="76"/>
      <c r="J36" s="76"/>
      <c r="K36" s="76"/>
      <c r="L36" s="76"/>
      <c r="M36" s="76"/>
      <c r="N36" s="76"/>
      <c r="O36" s="76"/>
      <c r="P36" s="76"/>
      <c r="Q36" s="76"/>
      <c r="R36" s="76">
        <v>6</v>
      </c>
      <c r="S36" s="76"/>
      <c r="T36" s="76"/>
      <c r="U36" s="76"/>
      <c r="V36" s="76"/>
      <c r="W36" s="76"/>
      <c r="X36" s="76">
        <v>7</v>
      </c>
      <c r="Y36" s="76"/>
      <c r="Z36" s="76"/>
      <c r="AA36" s="76"/>
      <c r="AB36" s="76"/>
      <c r="AC36" s="76"/>
      <c r="AD36" s="76">
        <v>8</v>
      </c>
      <c r="AE36" s="76"/>
      <c r="AF36" s="76"/>
      <c r="AG36" s="77"/>
      <c r="AH36" s="77"/>
      <c r="AI36" s="77"/>
      <c r="AJ36" s="77">
        <v>9</v>
      </c>
      <c r="AK36" s="75"/>
      <c r="AL36" s="75"/>
      <c r="AM36" s="62"/>
    </row>
    <row r="37" spans="1:39" s="60" customFormat="1" ht="15" customHeight="1">
      <c r="A37" s="60" t="s">
        <v>119</v>
      </c>
      <c r="B37" s="83"/>
      <c r="C37" s="83"/>
      <c r="D37" s="83"/>
      <c r="E37" s="83"/>
      <c r="F37" s="83"/>
      <c r="G37" s="83"/>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38" spans="1:39" s="60" customFormat="1" ht="15" customHeight="1">
      <c r="A38" s="60" t="s">
        <v>120</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39" s="60" customFormat="1" ht="15" customHeight="1">
      <c r="A39" s="60" t="s">
        <v>121</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39" s="60" customFormat="1" ht="15" customHeight="1">
      <c r="A40" s="60" t="s">
        <v>122</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39" ht="15" customHeight="1">
      <c r="A41" s="60" t="s">
        <v>123</v>
      </c>
      <c r="B41" s="90"/>
      <c r="C41" s="60"/>
      <c r="D41" s="60"/>
      <c r="E41" s="60"/>
      <c r="F41" s="60"/>
      <c r="G41" s="60"/>
    </row>
    <row r="42" spans="1:39" ht="15" customHeight="1">
      <c r="A42" s="60" t="s">
        <v>124</v>
      </c>
      <c r="B42" s="90"/>
      <c r="C42" s="60"/>
      <c r="D42" s="60"/>
      <c r="E42" s="60"/>
      <c r="F42" s="60"/>
      <c r="G42" s="60"/>
    </row>
    <row r="43" spans="1:39" ht="15" customHeight="1">
      <c r="A43" s="60"/>
      <c r="B43" s="74" t="s">
        <v>125</v>
      </c>
      <c r="C43" s="322" t="s">
        <v>126</v>
      </c>
      <c r="D43" s="322"/>
      <c r="E43" s="322"/>
      <c r="F43" s="60"/>
      <c r="G43" s="60"/>
    </row>
    <row r="44" spans="1:39" ht="15" customHeight="1">
      <c r="A44" s="60"/>
      <c r="B44" s="93" t="s">
        <v>127</v>
      </c>
      <c r="C44" s="346" t="s">
        <v>128</v>
      </c>
      <c r="D44" s="346"/>
      <c r="E44" s="346"/>
      <c r="F44" s="60"/>
      <c r="G44" s="60"/>
    </row>
    <row r="45" spans="1:39" ht="15" customHeight="1">
      <c r="A45" s="60"/>
      <c r="B45" s="93" t="s">
        <v>129</v>
      </c>
      <c r="C45" s="346" t="s">
        <v>130</v>
      </c>
      <c r="D45" s="346"/>
      <c r="E45" s="346"/>
      <c r="F45" s="60"/>
      <c r="G45" s="60"/>
    </row>
    <row r="46" spans="1:39" ht="15" customHeight="1">
      <c r="A46" s="60"/>
      <c r="B46" s="93" t="s">
        <v>131</v>
      </c>
      <c r="C46" s="346" t="s">
        <v>132</v>
      </c>
      <c r="D46" s="346"/>
      <c r="E46" s="346"/>
      <c r="F46" s="60"/>
      <c r="G46" s="60"/>
    </row>
    <row r="47" spans="1:39" ht="15" customHeight="1">
      <c r="A47" s="60"/>
      <c r="B47" s="93" t="s">
        <v>133</v>
      </c>
      <c r="C47" s="346" t="s">
        <v>134</v>
      </c>
      <c r="D47" s="346"/>
      <c r="E47" s="34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0"/>
      <c r="C51" s="60"/>
      <c r="D51" s="60"/>
      <c r="E51" s="60"/>
      <c r="F51" s="60"/>
      <c r="G51" s="60"/>
    </row>
    <row r="52" spans="1:7" ht="15" customHeight="1">
      <c r="A52" s="60" t="s">
        <v>139</v>
      </c>
      <c r="B52" s="90"/>
      <c r="C52" s="60"/>
      <c r="D52" s="60"/>
      <c r="E52" s="60"/>
      <c r="F52" s="60"/>
      <c r="G52" s="60"/>
    </row>
    <row r="53" spans="1:7" ht="15" customHeight="1">
      <c r="A53" s="60" t="s">
        <v>140</v>
      </c>
      <c r="B53" s="90"/>
      <c r="C53" s="60"/>
      <c r="D53" s="60"/>
      <c r="E53" s="60"/>
      <c r="F53" s="60"/>
      <c r="G53" s="60"/>
    </row>
    <row r="54" spans="1:7" ht="15" customHeight="1">
      <c r="A54" s="60" t="s">
        <v>141</v>
      </c>
      <c r="B54" s="90"/>
      <c r="C54" s="60"/>
      <c r="D54" s="60"/>
      <c r="E54" s="60"/>
      <c r="F54" s="60"/>
      <c r="G54" s="60"/>
    </row>
    <row r="55" spans="1:7" ht="15" customHeight="1">
      <c r="A55" s="60" t="s">
        <v>142</v>
      </c>
      <c r="B55" s="90"/>
      <c r="C55" s="60"/>
      <c r="D55" s="60"/>
      <c r="E55" s="60"/>
      <c r="F55" s="60"/>
      <c r="G55" s="60"/>
    </row>
    <row r="56" spans="1:7" ht="15" customHeight="1">
      <c r="A56" s="60" t="s">
        <v>143</v>
      </c>
      <c r="B56" s="90"/>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0"/>
      <c r="C59" s="60"/>
      <c r="D59" s="60"/>
      <c r="E59" s="60"/>
      <c r="F59" s="60"/>
      <c r="G59" s="60"/>
    </row>
    <row r="60" spans="1:7" ht="15" customHeight="1">
      <c r="A60" s="60" t="s">
        <v>147</v>
      </c>
      <c r="B60" s="90"/>
      <c r="C60" s="60"/>
      <c r="D60" s="60"/>
      <c r="E60" s="60"/>
      <c r="F60" s="60"/>
      <c r="G60" s="60"/>
    </row>
    <row r="61" spans="1:7" ht="15" customHeight="1">
      <c r="A61" s="60" t="s">
        <v>148</v>
      </c>
      <c r="B61" s="90"/>
      <c r="C61" s="60"/>
      <c r="D61" s="60"/>
      <c r="E61" s="60"/>
      <c r="F61" s="60"/>
      <c r="G61" s="60"/>
    </row>
    <row r="62" spans="1:7" ht="15" customHeight="1">
      <c r="A62" s="60" t="s">
        <v>149</v>
      </c>
      <c r="B62" s="90"/>
      <c r="C62" s="60"/>
      <c r="D62" s="60"/>
      <c r="E62" s="60"/>
      <c r="F62" s="60"/>
      <c r="G62" s="60"/>
    </row>
    <row r="63" spans="1:7" ht="15" customHeight="1">
      <c r="A63" s="60" t="s">
        <v>150</v>
      </c>
      <c r="B63" s="90"/>
      <c r="C63" s="60"/>
      <c r="D63" s="60"/>
      <c r="E63" s="60"/>
      <c r="F63" s="60"/>
      <c r="G63" s="60"/>
    </row>
    <row r="64" spans="1:7" ht="15" customHeight="1">
      <c r="A64" s="60" t="s">
        <v>151</v>
      </c>
      <c r="B64" s="90"/>
      <c r="C64" s="60"/>
      <c r="D64" s="60"/>
      <c r="E64" s="60"/>
      <c r="F64" s="60"/>
      <c r="G64" s="60"/>
    </row>
    <row r="65" spans="1:7" ht="15" customHeight="1">
      <c r="A65" s="60" t="s">
        <v>152</v>
      </c>
      <c r="B65" s="90"/>
      <c r="C65" s="60"/>
      <c r="D65" s="60"/>
      <c r="E65" s="60"/>
      <c r="F65" s="60"/>
      <c r="G65" s="60"/>
    </row>
    <row r="66" spans="1:7" ht="15" customHeight="1">
      <c r="A66" s="60" t="s">
        <v>153</v>
      </c>
      <c r="B66" s="90"/>
      <c r="C66" s="60"/>
      <c r="D66" s="60"/>
      <c r="E66" s="60"/>
      <c r="F66" s="60"/>
      <c r="G66" s="60"/>
    </row>
  </sheetData>
  <mergeCells count="53">
    <mergeCell ref="AP1:AR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hyperlinks>
    <hyperlink ref="AP1:AR5" location="表紙!A1" display="表紙!A1" xr:uid="{8C38BA3E-66D2-4D12-90B7-758D01A2E84E}"/>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R66"/>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232</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6.5" customHeight="1">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39"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39"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39"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39" ht="15" customHeight="1">
      <c r="A36" s="60" t="s">
        <v>118</v>
      </c>
      <c r="B36" s="87"/>
      <c r="C36" s="88"/>
      <c r="D36" s="88"/>
      <c r="E36" s="88"/>
      <c r="F36" s="89"/>
      <c r="G36" s="88"/>
      <c r="H36" s="76"/>
      <c r="I36" s="76"/>
      <c r="J36" s="76"/>
      <c r="K36" s="76"/>
      <c r="L36" s="76"/>
      <c r="M36" s="76"/>
      <c r="N36" s="76"/>
      <c r="O36" s="76"/>
      <c r="P36" s="76"/>
      <c r="Q36" s="76"/>
      <c r="R36" s="76">
        <v>6</v>
      </c>
      <c r="S36" s="76"/>
      <c r="T36" s="76"/>
      <c r="U36" s="76"/>
      <c r="V36" s="76"/>
      <c r="W36" s="76"/>
      <c r="X36" s="76">
        <v>7</v>
      </c>
      <c r="Y36" s="76"/>
      <c r="Z36" s="76"/>
      <c r="AA36" s="76"/>
      <c r="AB36" s="76"/>
      <c r="AC36" s="76"/>
      <c r="AD36" s="76">
        <v>8</v>
      </c>
      <c r="AE36" s="76"/>
      <c r="AF36" s="76"/>
      <c r="AG36" s="77"/>
      <c r="AH36" s="77"/>
      <c r="AI36" s="77"/>
      <c r="AJ36" s="77">
        <v>9</v>
      </c>
      <c r="AK36" s="75"/>
      <c r="AL36" s="75"/>
      <c r="AM36" s="62"/>
    </row>
    <row r="37" spans="1:39" s="60" customFormat="1" ht="15" customHeight="1">
      <c r="A37" s="60" t="s">
        <v>119</v>
      </c>
      <c r="B37" s="83"/>
      <c r="C37" s="83"/>
      <c r="D37" s="83"/>
      <c r="E37" s="83"/>
      <c r="F37" s="83"/>
      <c r="G37" s="83"/>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38" spans="1:39" s="60" customFormat="1" ht="15" customHeight="1">
      <c r="A38" s="60" t="s">
        <v>120</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39" s="60" customFormat="1" ht="15" customHeight="1">
      <c r="A39" s="60" t="s">
        <v>121</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39" s="60" customFormat="1" ht="15" customHeight="1">
      <c r="A40" s="60" t="s">
        <v>122</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39" ht="15" customHeight="1">
      <c r="A41" s="60" t="s">
        <v>123</v>
      </c>
      <c r="B41" s="90"/>
      <c r="C41" s="60"/>
      <c r="D41" s="60"/>
      <c r="E41" s="60"/>
      <c r="F41" s="60"/>
      <c r="G41" s="60"/>
    </row>
    <row r="42" spans="1:39" ht="15" customHeight="1">
      <c r="A42" s="60" t="s">
        <v>124</v>
      </c>
      <c r="B42" s="90"/>
      <c r="C42" s="60"/>
      <c r="D42" s="60"/>
      <c r="E42" s="60"/>
      <c r="F42" s="60"/>
      <c r="G42" s="60"/>
    </row>
    <row r="43" spans="1:39" ht="15" customHeight="1">
      <c r="A43" s="60"/>
      <c r="B43" s="74" t="s">
        <v>125</v>
      </c>
      <c r="C43" s="322" t="s">
        <v>126</v>
      </c>
      <c r="D43" s="322"/>
      <c r="E43" s="322"/>
      <c r="F43" s="60"/>
      <c r="G43" s="60"/>
    </row>
    <row r="44" spans="1:39" ht="15" customHeight="1">
      <c r="A44" s="60"/>
      <c r="B44" s="93" t="s">
        <v>127</v>
      </c>
      <c r="C44" s="346" t="s">
        <v>128</v>
      </c>
      <c r="D44" s="346"/>
      <c r="E44" s="346"/>
      <c r="F44" s="60"/>
      <c r="G44" s="60"/>
    </row>
    <row r="45" spans="1:39" ht="15" customHeight="1">
      <c r="A45" s="60"/>
      <c r="B45" s="93" t="s">
        <v>129</v>
      </c>
      <c r="C45" s="346" t="s">
        <v>130</v>
      </c>
      <c r="D45" s="346"/>
      <c r="E45" s="346"/>
      <c r="F45" s="60"/>
      <c r="G45" s="60"/>
    </row>
    <row r="46" spans="1:39" ht="15" customHeight="1">
      <c r="A46" s="60"/>
      <c r="B46" s="93" t="s">
        <v>131</v>
      </c>
      <c r="C46" s="346" t="s">
        <v>132</v>
      </c>
      <c r="D46" s="346"/>
      <c r="E46" s="346"/>
      <c r="F46" s="60"/>
      <c r="G46" s="60"/>
    </row>
    <row r="47" spans="1:39" ht="15" customHeight="1">
      <c r="A47" s="60"/>
      <c r="B47" s="93" t="s">
        <v>133</v>
      </c>
      <c r="C47" s="346" t="s">
        <v>134</v>
      </c>
      <c r="D47" s="346"/>
      <c r="E47" s="34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0"/>
      <c r="C51" s="60"/>
      <c r="D51" s="60"/>
      <c r="E51" s="60"/>
      <c r="F51" s="60"/>
      <c r="G51" s="60"/>
    </row>
    <row r="52" spans="1:7" ht="15" customHeight="1">
      <c r="A52" s="60" t="s">
        <v>139</v>
      </c>
      <c r="B52" s="90"/>
      <c r="C52" s="60"/>
      <c r="D52" s="60"/>
      <c r="E52" s="60"/>
      <c r="F52" s="60"/>
      <c r="G52" s="60"/>
    </row>
    <row r="53" spans="1:7" ht="15" customHeight="1">
      <c r="A53" s="60" t="s">
        <v>140</v>
      </c>
      <c r="B53" s="90"/>
      <c r="C53" s="60"/>
      <c r="D53" s="60"/>
      <c r="E53" s="60"/>
      <c r="F53" s="60"/>
      <c r="G53" s="60"/>
    </row>
    <row r="54" spans="1:7" ht="15" customHeight="1">
      <c r="A54" s="60" t="s">
        <v>141</v>
      </c>
      <c r="B54" s="90"/>
      <c r="C54" s="60"/>
      <c r="D54" s="60"/>
      <c r="E54" s="60"/>
      <c r="F54" s="60"/>
      <c r="G54" s="60"/>
    </row>
    <row r="55" spans="1:7" ht="15" customHeight="1">
      <c r="A55" s="60" t="s">
        <v>142</v>
      </c>
      <c r="B55" s="90"/>
      <c r="C55" s="60"/>
      <c r="D55" s="60"/>
      <c r="E55" s="60"/>
      <c r="F55" s="60"/>
      <c r="G55" s="60"/>
    </row>
    <row r="56" spans="1:7" ht="15" customHeight="1">
      <c r="A56" s="60" t="s">
        <v>143</v>
      </c>
      <c r="B56" s="90"/>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0"/>
      <c r="C59" s="60"/>
      <c r="D59" s="60"/>
      <c r="E59" s="60"/>
      <c r="F59" s="60"/>
      <c r="G59" s="60"/>
    </row>
    <row r="60" spans="1:7" ht="15" customHeight="1">
      <c r="A60" s="60" t="s">
        <v>147</v>
      </c>
      <c r="B60" s="90"/>
      <c r="C60" s="60"/>
      <c r="D60" s="60"/>
      <c r="E60" s="60"/>
      <c r="F60" s="60"/>
      <c r="G60" s="60"/>
    </row>
    <row r="61" spans="1:7" ht="15" customHeight="1">
      <c r="A61" s="60" t="s">
        <v>148</v>
      </c>
      <c r="B61" s="90"/>
      <c r="C61" s="60"/>
      <c r="D61" s="60"/>
      <c r="E61" s="60"/>
      <c r="F61" s="60"/>
      <c r="G61" s="60"/>
    </row>
    <row r="62" spans="1:7" ht="15" customHeight="1">
      <c r="A62" s="60" t="s">
        <v>149</v>
      </c>
      <c r="B62" s="90"/>
      <c r="C62" s="60"/>
      <c r="D62" s="60"/>
      <c r="E62" s="60"/>
      <c r="F62" s="60"/>
      <c r="G62" s="60"/>
    </row>
    <row r="63" spans="1:7" ht="15" customHeight="1">
      <c r="A63" s="60" t="s">
        <v>150</v>
      </c>
      <c r="B63" s="90"/>
      <c r="C63" s="60"/>
      <c r="D63" s="60"/>
      <c r="E63" s="60"/>
      <c r="F63" s="60"/>
      <c r="G63" s="60"/>
    </row>
    <row r="64" spans="1:7" ht="15" customHeight="1">
      <c r="A64" s="60" t="s">
        <v>151</v>
      </c>
      <c r="B64" s="90"/>
      <c r="C64" s="60"/>
      <c r="D64" s="60"/>
      <c r="E64" s="60"/>
      <c r="F64" s="60"/>
      <c r="G64" s="60"/>
    </row>
    <row r="65" spans="1:7" ht="15" customHeight="1">
      <c r="A65" s="60" t="s">
        <v>152</v>
      </c>
      <c r="B65" s="90"/>
      <c r="C65" s="60"/>
      <c r="D65" s="60"/>
      <c r="E65" s="60"/>
      <c r="F65" s="60"/>
      <c r="G65" s="60"/>
    </row>
    <row r="66" spans="1:7" ht="15" customHeight="1">
      <c r="A66" s="60" t="s">
        <v>153</v>
      </c>
      <c r="B66" s="90"/>
      <c r="C66" s="60"/>
      <c r="D66" s="60"/>
      <c r="E66" s="60"/>
      <c r="F66" s="60"/>
      <c r="G66" s="60"/>
    </row>
  </sheetData>
  <mergeCells count="53">
    <mergeCell ref="AP1:AR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hyperlinks>
    <hyperlink ref="AP1:AR5" location="表紙!A1" display="表紙!A1" xr:uid="{CFEC0977-1060-4BC1-BAC9-FCB6CD96D583}"/>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R82"/>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233</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207</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209</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t="s">
        <v>234</v>
      </c>
      <c r="C15" s="81" t="s">
        <v>129</v>
      </c>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18" customHeight="1">
      <c r="A38" s="361" t="s">
        <v>213</v>
      </c>
      <c r="B38" s="361"/>
      <c r="C38" s="361"/>
      <c r="D38" s="68">
        <v>1400</v>
      </c>
      <c r="E38" s="68">
        <v>1310</v>
      </c>
      <c r="F38" s="362">
        <v>1400</v>
      </c>
      <c r="G38" s="362"/>
      <c r="H38" s="362"/>
      <c r="I38" s="362">
        <v>1470</v>
      </c>
      <c r="J38" s="362"/>
      <c r="K38" s="362"/>
      <c r="L38" s="362">
        <v>1470</v>
      </c>
      <c r="M38" s="362"/>
      <c r="N38" s="362"/>
      <c r="O38" s="362">
        <v>1330</v>
      </c>
      <c r="P38" s="362"/>
      <c r="Q38" s="362"/>
      <c r="R38" s="362">
        <v>1400</v>
      </c>
      <c r="S38" s="362"/>
      <c r="T38" s="362"/>
      <c r="U38" s="362">
        <v>1400</v>
      </c>
      <c r="V38" s="362"/>
      <c r="W38" s="362"/>
      <c r="X38" s="362">
        <v>1330</v>
      </c>
      <c r="Y38" s="362"/>
      <c r="Z38" s="362"/>
      <c r="AA38" s="362">
        <v>1330</v>
      </c>
      <c r="AB38" s="362"/>
      <c r="AC38" s="362"/>
      <c r="AD38" s="362">
        <v>1330</v>
      </c>
      <c r="AE38" s="362"/>
      <c r="AF38" s="362"/>
      <c r="AG38" s="362">
        <v>1400</v>
      </c>
      <c r="AH38" s="362"/>
      <c r="AI38" s="362"/>
      <c r="AJ38" s="346">
        <f>SUM(D38:AI38)</f>
        <v>16570</v>
      </c>
      <c r="AK38" s="346"/>
      <c r="AL38" s="364">
        <f>ROUNDUP(AJ38/AJ39,1)</f>
        <v>70</v>
      </c>
      <c r="AM38"/>
      <c r="AN38"/>
      <c r="AO38"/>
      <c r="AP38"/>
      <c r="AQ38"/>
    </row>
    <row r="39" spans="1:43" ht="18" customHeight="1">
      <c r="A39" s="361" t="s">
        <v>214</v>
      </c>
      <c r="B39" s="361"/>
      <c r="C39" s="361"/>
      <c r="D39" s="68">
        <v>20</v>
      </c>
      <c r="E39" s="68">
        <v>19</v>
      </c>
      <c r="F39" s="362">
        <v>20</v>
      </c>
      <c r="G39" s="362"/>
      <c r="H39" s="362"/>
      <c r="I39" s="362">
        <v>21</v>
      </c>
      <c r="J39" s="362"/>
      <c r="K39" s="362"/>
      <c r="L39" s="362">
        <v>21</v>
      </c>
      <c r="M39" s="362"/>
      <c r="N39" s="362"/>
      <c r="O39" s="362">
        <v>19</v>
      </c>
      <c r="P39" s="362"/>
      <c r="Q39" s="362"/>
      <c r="R39" s="362">
        <v>20</v>
      </c>
      <c r="S39" s="362"/>
      <c r="T39" s="362"/>
      <c r="U39" s="362">
        <v>20</v>
      </c>
      <c r="V39" s="362"/>
      <c r="W39" s="362"/>
      <c r="X39" s="362">
        <v>19</v>
      </c>
      <c r="Y39" s="362"/>
      <c r="Z39" s="362"/>
      <c r="AA39" s="362">
        <v>19</v>
      </c>
      <c r="AB39" s="362"/>
      <c r="AC39" s="362"/>
      <c r="AD39" s="362">
        <v>19</v>
      </c>
      <c r="AE39" s="362"/>
      <c r="AF39" s="362"/>
      <c r="AG39" s="362">
        <v>20</v>
      </c>
      <c r="AH39" s="362"/>
      <c r="AI39" s="362"/>
      <c r="AJ39" s="346">
        <f>+SUM(D39:AI39)</f>
        <v>237</v>
      </c>
      <c r="AK39" s="346"/>
      <c r="AL39" s="365"/>
      <c r="AM39"/>
      <c r="AN39"/>
      <c r="AO39"/>
      <c r="AP39"/>
      <c r="AQ39"/>
    </row>
    <row r="40" spans="1:43" ht="5.0999999999999996" customHeight="1">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c r="A41" s="67" t="s">
        <v>166</v>
      </c>
      <c r="B41" s="60"/>
      <c r="D41" s="60"/>
      <c r="E41" s="60"/>
      <c r="F41" s="60"/>
      <c r="G41" s="60"/>
      <c r="H41" s="60"/>
      <c r="I41"/>
      <c r="J41"/>
      <c r="K41"/>
      <c r="L41"/>
      <c r="M41"/>
      <c r="N41"/>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45" customHeight="1">
      <c r="A42" s="322" t="s">
        <v>170</v>
      </c>
      <c r="B42" s="322"/>
      <c r="C42" s="322" t="s">
        <v>207</v>
      </c>
      <c r="D42" s="322"/>
      <c r="E42" s="320" t="s">
        <v>235</v>
      </c>
      <c r="F42" s="320"/>
      <c r="G42" s="320"/>
      <c r="H42" s="320"/>
      <c r="I42"/>
      <c r="J42"/>
      <c r="K42"/>
      <c r="L42"/>
      <c r="M42"/>
      <c r="N42"/>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c r="A43" s="320" t="s">
        <v>172</v>
      </c>
      <c r="B43" s="320"/>
      <c r="C43" s="357">
        <f>ROUNDDOWN(IF(AL38&lt;=60,1,1+ROUNDUP((AL38-60)/40,0)),1)</f>
        <v>2</v>
      </c>
      <c r="D43" s="357"/>
      <c r="E43" s="357">
        <f>ROUNDDOWN(AL38/6,1)</f>
        <v>11.6</v>
      </c>
      <c r="F43" s="357"/>
      <c r="G43" s="357"/>
      <c r="H43" s="357"/>
      <c r="I43"/>
      <c r="J43"/>
      <c r="K43"/>
      <c r="L43"/>
      <c r="M43"/>
      <c r="N43"/>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5.0999999999999996" customHeight="1">
      <c r="A44" s="83"/>
      <c r="B44" s="83"/>
      <c r="C44" s="83"/>
      <c r="D44" s="83"/>
      <c r="E44" s="83"/>
      <c r="F44" s="83"/>
      <c r="G44" s="83"/>
      <c r="H44" s="83"/>
      <c r="I44" s="83"/>
      <c r="J44" s="60"/>
      <c r="K44" s="60"/>
      <c r="L44" s="60"/>
      <c r="M44" s="102"/>
      <c r="N44" s="60"/>
      <c r="O44" s="60"/>
      <c r="P44" s="60"/>
      <c r="Q44"/>
      <c r="W44" s="66"/>
      <c r="X44" s="60"/>
      <c r="Y44" s="60"/>
      <c r="Z44" s="60"/>
      <c r="AA44" s="60"/>
      <c r="AB44" s="60"/>
      <c r="AC44" s="60"/>
      <c r="AD44" s="60"/>
      <c r="AE44" s="60"/>
      <c r="AF44" s="60"/>
      <c r="AG44" s="60"/>
      <c r="AH44" s="60"/>
      <c r="AI44" s="60"/>
      <c r="AJ44" s="102"/>
      <c r="AK44" s="60"/>
      <c r="AL44" s="66"/>
      <c r="AM44" s="66"/>
      <c r="AN44" s="62"/>
    </row>
    <row r="45" spans="1:43"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6"/>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看護職員</v>
      </c>
      <c r="J46" s="338"/>
      <c r="K46" s="338"/>
      <c r="L46" s="338"/>
      <c r="M46" s="338"/>
      <c r="N46" s="345"/>
      <c r="O46" s="337" t="str">
        <f>IF(VLOOKUP($AK$1,選択肢!$A$1:$J$32,O51,FALSE)=0,"-",VLOOKUP($AK$1,選択肢!$A$1:$J$32,O51,FALSE))</f>
        <v>理学療法士</v>
      </c>
      <c r="P46" s="338"/>
      <c r="Q46" s="338"/>
      <c r="R46" s="338"/>
      <c r="S46" s="338"/>
      <c r="T46" s="345"/>
      <c r="U46" s="337" t="str">
        <f>IF(VLOOKUP($AK$1,選択肢!$A$1:$J$32,U51,FALSE)=0,"-",VLOOKUP($AK$1,選択肢!$A$1:$J$32,U51,FALSE))</f>
        <v>作業療法士</v>
      </c>
      <c r="V46" s="338"/>
      <c r="W46" s="338"/>
      <c r="X46" s="338"/>
      <c r="Y46" s="338"/>
      <c r="Z46" s="345"/>
      <c r="AA46" s="337" t="str">
        <f>IF(VLOOKUP($AK$1,選択肢!$A$1:$J$32,AA51,FALSE)=0,"-",VLOOKUP($AK$1,選択肢!$A$1:$J$32,AA51,FALSE))</f>
        <v>言語聴覚士</v>
      </c>
      <c r="AB46" s="338"/>
      <c r="AC46" s="338"/>
      <c r="AD46" s="338"/>
      <c r="AE46" s="338"/>
      <c r="AF46" s="345"/>
      <c r="AG46" s="344" t="str">
        <f>IF(VLOOKUP($AK$1,選択肢!$A$1:$J$32,AG51,FALSE)=0,"-",VLOOKUP($AK$1,選択肢!$A$1:$J$32,AG51,FALSE))</f>
        <v>生活支援員</v>
      </c>
      <c r="AH46" s="344"/>
      <c r="AI46" s="344"/>
      <c r="AJ46" s="344"/>
      <c r="AK46" s="344"/>
      <c r="AL46" s="344" t="str">
        <f>IF(VLOOKUP($AK$1,選択肢!$A$1:$J$32,AL51,FALSE)=0,"-",VLOOKUP($AK$1,選択肢!$A$1:$J$32,AL51,FALSE))</f>
        <v>-</v>
      </c>
      <c r="AM46" s="344"/>
      <c r="AN46" s="62"/>
    </row>
    <row r="47" spans="1:43" ht="18" customHeight="1">
      <c r="A47" s="62"/>
      <c r="B47" s="66"/>
      <c r="C47" s="98" t="s">
        <v>190</v>
      </c>
      <c r="D47" s="98" t="s">
        <v>191</v>
      </c>
      <c r="E47" s="97"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97" t="s">
        <v>27</v>
      </c>
      <c r="AM47" s="97" t="s">
        <v>216</v>
      </c>
      <c r="AN47" s="62"/>
    </row>
    <row r="48" spans="1:43"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97">
        <f>COUNTIFS($B$11:$B$30,AL$46,$C$11:$C$30,"A",$E$11:$E$30,"*")</f>
        <v>0</v>
      </c>
      <c r="AM48" s="97">
        <f>COUNTIFS($B$11:$B$30,AL$46,$C$11:$C$30,"B",$E$11:$E$30,"*")</f>
        <v>0</v>
      </c>
      <c r="AN48" s="62"/>
    </row>
    <row r="49" spans="1:40" ht="18" customHeight="1">
      <c r="A49" s="62"/>
      <c r="B49" s="80" t="s">
        <v>193</v>
      </c>
      <c r="C49" s="97">
        <f>COUNTIFS($B$11:$B$30,C$46,$C$11:$C$30,"C",$E$11:$E$30,"*")</f>
        <v>0</v>
      </c>
      <c r="D49" s="97">
        <f>COUNTIFS($B$11:$B$30,C$46,$C$11:$C$30,"D",$E$11:$E$30,"*")</f>
        <v>0</v>
      </c>
      <c r="E49" s="97">
        <f>COUNTIFS($B$11:$B$30,E$46,$C$11:$C$30,"C",$E$11:$E$30,"*")</f>
        <v>1</v>
      </c>
      <c r="F49" s="340">
        <f>COUNTIFS($B$11:$B$30,E$46,$C$11:$C$30,"D",$E$11:$E$30,"*")</f>
        <v>0</v>
      </c>
      <c r="G49" s="341"/>
      <c r="H49" s="342"/>
      <c r="I49" s="340">
        <f>COUNTIFS($B$11:$B$30,I$46,$C$11:$C$30,"C",$E$11:$E$30,"*")</f>
        <v>0</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97">
        <f>COUNTIFS($B$11:$B$30,AL$46,$C$11:$C$30,"C",$E$11:$E$30,"*")</f>
        <v>0</v>
      </c>
      <c r="AM49" s="97">
        <f>COUNTIFS($B$11:$B$30,AL$46,$C$11:$C$30,"D",$E$11:$E$30,"*")</f>
        <v>0</v>
      </c>
      <c r="AN49" s="62"/>
    </row>
    <row r="50" spans="1:40" ht="24.9" customHeight="1">
      <c r="A50" s="62"/>
      <c r="B50" s="80"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122</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45">
    <mergeCell ref="AP1:AR5"/>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hyperlinks>
    <hyperlink ref="AP1:AR5" location="表紙!A1" display="表紙!A1" xr:uid="{F189253A-E4FB-4BC8-909B-CCEACEAE68A2}"/>
  </hyperlink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R84"/>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8" width="7.5" style="59" customWidth="1"/>
    <col min="39"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236</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237</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215</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24.9" customHeight="1">
      <c r="A38" s="361" t="s">
        <v>213</v>
      </c>
      <c r="B38" s="361"/>
      <c r="C38" s="361"/>
      <c r="D38" s="71">
        <f>SUM(D39:D40)</f>
        <v>1540</v>
      </c>
      <c r="E38" s="71">
        <f>SUM(E39:E40)</f>
        <v>1441</v>
      </c>
      <c r="F38" s="357">
        <f>SUM(F39:H40)</f>
        <v>1540</v>
      </c>
      <c r="G38" s="357"/>
      <c r="H38" s="357"/>
      <c r="I38" s="357">
        <f>SUM(I39:K40)</f>
        <v>1617</v>
      </c>
      <c r="J38" s="357"/>
      <c r="K38" s="357"/>
      <c r="L38" s="357">
        <f>SUM(L39:N40)</f>
        <v>1617</v>
      </c>
      <c r="M38" s="357"/>
      <c r="N38" s="357"/>
      <c r="O38" s="357">
        <f>SUM(O39:Q40)</f>
        <v>1463</v>
      </c>
      <c r="P38" s="357"/>
      <c r="Q38" s="357"/>
      <c r="R38" s="357">
        <f>SUM(R39:T40)</f>
        <v>1540</v>
      </c>
      <c r="S38" s="357"/>
      <c r="T38" s="357"/>
      <c r="U38" s="357">
        <f>SUM(U39:W40)</f>
        <v>1540</v>
      </c>
      <c r="V38" s="357"/>
      <c r="W38" s="357"/>
      <c r="X38" s="357">
        <f>SUM(X39:Z40)</f>
        <v>1463</v>
      </c>
      <c r="Y38" s="357"/>
      <c r="Z38" s="357"/>
      <c r="AA38" s="357">
        <f>SUM(AA39:AC40)</f>
        <v>1463</v>
      </c>
      <c r="AB38" s="357"/>
      <c r="AC38" s="357"/>
      <c r="AD38" s="357">
        <f>SUM(AD39:AF40)</f>
        <v>1463</v>
      </c>
      <c r="AE38" s="357"/>
      <c r="AF38" s="357"/>
      <c r="AG38" s="357">
        <f>SUM(AG39:AI40)</f>
        <v>1540</v>
      </c>
      <c r="AH38" s="357"/>
      <c r="AI38" s="357"/>
      <c r="AJ38" s="346">
        <f>SUM(D38:AI38)</f>
        <v>18227</v>
      </c>
      <c r="AK38" s="346"/>
      <c r="AL38" s="104">
        <f>ROUNDUP(AJ38/AJ41,1)</f>
        <v>77</v>
      </c>
      <c r="AM38"/>
      <c r="AN38"/>
      <c r="AO38"/>
      <c r="AP38"/>
      <c r="AQ38"/>
    </row>
    <row r="39" spans="1:43" ht="24.9" customHeight="1">
      <c r="A39" s="369" t="s">
        <v>238</v>
      </c>
      <c r="B39" s="369"/>
      <c r="C39" s="369"/>
      <c r="D39" s="68">
        <v>1400</v>
      </c>
      <c r="E39" s="68">
        <v>1310</v>
      </c>
      <c r="F39" s="362">
        <v>1400</v>
      </c>
      <c r="G39" s="362"/>
      <c r="H39" s="362"/>
      <c r="I39" s="362">
        <v>1470</v>
      </c>
      <c r="J39" s="362"/>
      <c r="K39" s="362"/>
      <c r="L39" s="362">
        <v>1470</v>
      </c>
      <c r="M39" s="362"/>
      <c r="N39" s="362"/>
      <c r="O39" s="362">
        <v>1330</v>
      </c>
      <c r="P39" s="362"/>
      <c r="Q39" s="362"/>
      <c r="R39" s="362">
        <v>1400</v>
      </c>
      <c r="S39" s="362"/>
      <c r="T39" s="362"/>
      <c r="U39" s="362">
        <v>1400</v>
      </c>
      <c r="V39" s="362"/>
      <c r="W39" s="362"/>
      <c r="X39" s="362">
        <v>1330</v>
      </c>
      <c r="Y39" s="362"/>
      <c r="Z39" s="362"/>
      <c r="AA39" s="362">
        <v>1330</v>
      </c>
      <c r="AB39" s="362"/>
      <c r="AC39" s="362"/>
      <c r="AD39" s="362">
        <v>1330</v>
      </c>
      <c r="AE39" s="362"/>
      <c r="AF39" s="362"/>
      <c r="AG39" s="362">
        <v>1400</v>
      </c>
      <c r="AH39" s="362"/>
      <c r="AI39" s="362"/>
      <c r="AJ39" s="346">
        <f>SUM(D39:AI39)</f>
        <v>16570</v>
      </c>
      <c r="AK39" s="346"/>
      <c r="AL39" s="104">
        <f>ROUNDUP(AJ39/AJ41,1)</f>
        <v>70</v>
      </c>
      <c r="AM39"/>
      <c r="AN39"/>
      <c r="AO39"/>
      <c r="AP39"/>
      <c r="AQ39"/>
    </row>
    <row r="40" spans="1:43" ht="24.9" customHeight="1">
      <c r="A40" s="369" t="s">
        <v>239</v>
      </c>
      <c r="B40" s="369"/>
      <c r="C40" s="369"/>
      <c r="D40" s="68">
        <v>140</v>
      </c>
      <c r="E40" s="68">
        <v>131</v>
      </c>
      <c r="F40" s="362">
        <v>140</v>
      </c>
      <c r="G40" s="362"/>
      <c r="H40" s="362"/>
      <c r="I40" s="362">
        <v>147</v>
      </c>
      <c r="J40" s="362"/>
      <c r="K40" s="362"/>
      <c r="L40" s="362">
        <v>147</v>
      </c>
      <c r="M40" s="362"/>
      <c r="N40" s="362"/>
      <c r="O40" s="362">
        <v>133</v>
      </c>
      <c r="P40" s="362"/>
      <c r="Q40" s="362"/>
      <c r="R40" s="362">
        <v>140</v>
      </c>
      <c r="S40" s="362"/>
      <c r="T40" s="362"/>
      <c r="U40" s="362">
        <v>140</v>
      </c>
      <c r="V40" s="362"/>
      <c r="W40" s="362"/>
      <c r="X40" s="362">
        <v>133</v>
      </c>
      <c r="Y40" s="362"/>
      <c r="Z40" s="362"/>
      <c r="AA40" s="362">
        <v>133</v>
      </c>
      <c r="AB40" s="362"/>
      <c r="AC40" s="362"/>
      <c r="AD40" s="362">
        <v>133</v>
      </c>
      <c r="AE40" s="362"/>
      <c r="AF40" s="362"/>
      <c r="AG40" s="362">
        <v>140</v>
      </c>
      <c r="AH40" s="362"/>
      <c r="AI40" s="362"/>
      <c r="AJ40" s="346">
        <f>SUM(D40:AI40)</f>
        <v>1657</v>
      </c>
      <c r="AK40" s="346"/>
      <c r="AL40" s="104">
        <f>ROUNDUP(AJ40/AJ41,1)</f>
        <v>7</v>
      </c>
      <c r="AM40"/>
      <c r="AN40"/>
      <c r="AO40"/>
      <c r="AP40"/>
      <c r="AQ40"/>
    </row>
    <row r="41" spans="1:43" ht="24.9" customHeight="1">
      <c r="A41" s="361" t="s">
        <v>214</v>
      </c>
      <c r="B41" s="361"/>
      <c r="C41" s="361"/>
      <c r="D41" s="68">
        <v>20</v>
      </c>
      <c r="E41" s="68">
        <v>19</v>
      </c>
      <c r="F41" s="362">
        <v>20</v>
      </c>
      <c r="G41" s="362"/>
      <c r="H41" s="362"/>
      <c r="I41" s="362">
        <v>21</v>
      </c>
      <c r="J41" s="362"/>
      <c r="K41" s="362"/>
      <c r="L41" s="362">
        <v>21</v>
      </c>
      <c r="M41" s="362"/>
      <c r="N41" s="362"/>
      <c r="O41" s="362">
        <v>19</v>
      </c>
      <c r="P41" s="362"/>
      <c r="Q41" s="362"/>
      <c r="R41" s="362">
        <v>20</v>
      </c>
      <c r="S41" s="362"/>
      <c r="T41" s="362"/>
      <c r="U41" s="362">
        <v>20</v>
      </c>
      <c r="V41" s="362"/>
      <c r="W41" s="362"/>
      <c r="X41" s="362">
        <v>19</v>
      </c>
      <c r="Y41" s="362"/>
      <c r="Z41" s="362"/>
      <c r="AA41" s="362">
        <v>19</v>
      </c>
      <c r="AB41" s="362"/>
      <c r="AC41" s="362"/>
      <c r="AD41" s="362">
        <v>19</v>
      </c>
      <c r="AE41" s="362"/>
      <c r="AF41" s="362"/>
      <c r="AG41" s="362">
        <v>20</v>
      </c>
      <c r="AH41" s="362"/>
      <c r="AI41" s="362"/>
      <c r="AJ41" s="346">
        <f>+SUM(D41:AI41)</f>
        <v>237</v>
      </c>
      <c r="AK41" s="346"/>
      <c r="AL41" s="103"/>
      <c r="AM41"/>
      <c r="AN41"/>
      <c r="AO41"/>
      <c r="AP41"/>
      <c r="AQ41"/>
    </row>
    <row r="42" spans="1:43" ht="5.0999999999999996" customHeight="1">
      <c r="A42" s="83"/>
      <c r="B42" s="83"/>
      <c r="C42" s="8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2"/>
      <c r="AK42" s="60"/>
      <c r="AL42" s="66"/>
      <c r="AM42" s="66"/>
      <c r="AN42" s="62"/>
    </row>
    <row r="43" spans="1:43" ht="18" customHeight="1">
      <c r="A43" s="67" t="s">
        <v>166</v>
      </c>
      <c r="B43" s="60"/>
      <c r="D43" s="60"/>
      <c r="E43" s="60"/>
      <c r="F43" s="60"/>
      <c r="G43" s="60"/>
      <c r="H43" s="60"/>
      <c r="I43"/>
      <c r="J43"/>
      <c r="K43"/>
      <c r="L43"/>
      <c r="M43"/>
      <c r="N43"/>
      <c r="O43" s="60"/>
      <c r="P43" s="60"/>
      <c r="Q43" s="60"/>
      <c r="R43" s="60"/>
      <c r="S43" s="60"/>
      <c r="T43" s="60"/>
      <c r="U43" s="60"/>
      <c r="V43" s="60"/>
      <c r="W43" s="66"/>
      <c r="X43" s="60"/>
      <c r="Y43" s="60"/>
      <c r="Z43" s="60"/>
      <c r="AA43" s="60"/>
      <c r="AB43" s="60"/>
      <c r="AC43" s="60"/>
      <c r="AD43" s="60"/>
      <c r="AE43" s="60"/>
      <c r="AF43" s="60"/>
      <c r="AG43" s="60"/>
      <c r="AH43" s="60"/>
      <c r="AI43" s="60"/>
      <c r="AJ43" s="102"/>
      <c r="AK43" s="60"/>
      <c r="AL43" s="66"/>
      <c r="AM43" s="66"/>
      <c r="AN43" s="62"/>
    </row>
    <row r="44" spans="1:43" ht="18" customHeight="1">
      <c r="A44" s="322" t="s">
        <v>170</v>
      </c>
      <c r="B44" s="322"/>
      <c r="C44" s="322" t="s">
        <v>207</v>
      </c>
      <c r="D44" s="322"/>
      <c r="E44" s="320" t="s">
        <v>215</v>
      </c>
      <c r="F44" s="320"/>
      <c r="G44" s="320"/>
      <c r="H44" s="320"/>
      <c r="I44"/>
      <c r="J44"/>
      <c r="K44"/>
      <c r="L44"/>
      <c r="M44"/>
      <c r="N44"/>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18" customHeight="1">
      <c r="A45" s="320" t="s">
        <v>172</v>
      </c>
      <c r="B45" s="320"/>
      <c r="C45" s="357">
        <f>ROUNDDOWN(IF(AL38&lt;=60,1,1+ROUNDUP((AL38-60)/40,0)),1)</f>
        <v>2</v>
      </c>
      <c r="D45" s="357"/>
      <c r="E45" s="357">
        <f>ROUNDDOWN(AL39/6+AL40/10,1)</f>
        <v>12.3</v>
      </c>
      <c r="F45" s="357"/>
      <c r="G45" s="357"/>
      <c r="H45" s="357"/>
      <c r="I45"/>
      <c r="J45"/>
      <c r="K45"/>
      <c r="L45"/>
      <c r="M45"/>
      <c r="N45"/>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5.0999999999999996" customHeight="1">
      <c r="A46" s="83"/>
      <c r="B46" s="83"/>
      <c r="C46" s="83"/>
      <c r="D46" s="83"/>
      <c r="E46" s="83"/>
      <c r="F46" s="83"/>
      <c r="G46" s="83"/>
      <c r="H46" s="83"/>
      <c r="I46" s="83"/>
      <c r="J46" s="60"/>
      <c r="K46" s="60"/>
      <c r="L46" s="60"/>
      <c r="M46" s="102"/>
      <c r="N46" s="60"/>
      <c r="O46" s="60"/>
      <c r="P46" s="60"/>
      <c r="Q46"/>
      <c r="W46" s="66"/>
      <c r="X46" s="60"/>
      <c r="Y46" s="60"/>
      <c r="Z46" s="60"/>
      <c r="AA46" s="60"/>
      <c r="AB46" s="60"/>
      <c r="AC46" s="60"/>
      <c r="AD46" s="60"/>
      <c r="AE46" s="60"/>
      <c r="AF46" s="60"/>
      <c r="AG46" s="60"/>
      <c r="AH46" s="60"/>
      <c r="AI46" s="60"/>
      <c r="AJ46" s="102"/>
      <c r="AK46" s="60"/>
      <c r="AL46" s="66"/>
      <c r="AM46" s="66"/>
      <c r="AN46" s="62"/>
    </row>
    <row r="47" spans="1:43" ht="21" customHeight="1">
      <c r="A47" s="67"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6"/>
      <c r="C48" s="337" t="str">
        <f>IF(VLOOKUP($AK$1,選択肢!$A$1:$J$32,C53,FALSE)=0,"-",VLOOKUP($AK$1,選択肢!$A$1:$J$32,C53,FALSE))</f>
        <v>管理者</v>
      </c>
      <c r="D48" s="338"/>
      <c r="E48" s="344" t="str">
        <f>IF(VLOOKUP($AK$1,選択肢!$A$1:$J$32,E53,FALSE)=0,"-",VLOOKUP($AK$1,選択肢!$A$1:$J$32,E53,FALSE))</f>
        <v>サービス管理責任者</v>
      </c>
      <c r="F48" s="344"/>
      <c r="G48" s="344"/>
      <c r="H48" s="344"/>
      <c r="I48" s="337" t="str">
        <f>IF(VLOOKUP($AK$1,選択肢!$A$1:$J$32,I53,FALSE)=0,"-",VLOOKUP($AK$1,選択肢!$A$1:$J$32,I53,FALSE))</f>
        <v>地域移行支援員</v>
      </c>
      <c r="J48" s="338"/>
      <c r="K48" s="338"/>
      <c r="L48" s="338"/>
      <c r="M48" s="338"/>
      <c r="N48" s="345"/>
      <c r="O48" s="337" t="str">
        <f>IF(VLOOKUP($AK$1,選択肢!$A$1:$J$32,O53,FALSE)=0,"-",VLOOKUP($AK$1,選択肢!$A$1:$J$32,O53,FALSE))</f>
        <v>生活支援員</v>
      </c>
      <c r="P48" s="338"/>
      <c r="Q48" s="338"/>
      <c r="R48" s="338"/>
      <c r="S48" s="338"/>
      <c r="T48" s="345"/>
      <c r="U48" s="337" t="str">
        <f>IF(VLOOKUP($AK$1,選択肢!$A$1:$J$32,U53,FALSE)=0,"-",VLOOKUP($AK$1,選択肢!$A$1:$J$32,U53,FALSE))</f>
        <v>-</v>
      </c>
      <c r="V48" s="338"/>
      <c r="W48" s="338"/>
      <c r="X48" s="338"/>
      <c r="Y48" s="338"/>
      <c r="Z48" s="345"/>
      <c r="AA48" s="337" t="str">
        <f>IF(VLOOKUP($AK$1,選択肢!$A$1:$J$32,AA53,FALSE)=0,"-",VLOOKUP($AK$1,選択肢!$A$1:$J$32,AA53,FALSE))</f>
        <v>-</v>
      </c>
      <c r="AB48" s="338"/>
      <c r="AC48" s="338"/>
      <c r="AD48" s="338"/>
      <c r="AE48" s="338"/>
      <c r="AF48" s="345"/>
      <c r="AG48" s="344" t="str">
        <f>IF(VLOOKUP($AK$1,選択肢!$A$1:$J$32,AG53,FALSE)=0,"-",VLOOKUP($AK$1,選択肢!$A$1:$J$32,AG53,FALSE))</f>
        <v>-</v>
      </c>
      <c r="AH48" s="344"/>
      <c r="AI48" s="344"/>
      <c r="AJ48" s="344"/>
      <c r="AK48" s="344"/>
      <c r="AL48" s="344" t="str">
        <f>IF(VLOOKUP($AK$1,選択肢!$A$1:$J$32,AL53,FALSE)=0,"-",VLOOKUP($AK$1,選択肢!$A$1:$J$32,AL53,FALSE))</f>
        <v>-</v>
      </c>
      <c r="AM48" s="344"/>
      <c r="AN48" s="62"/>
    </row>
    <row r="49" spans="1:40" ht="18" customHeight="1">
      <c r="A49" s="62"/>
      <c r="B49" s="66"/>
      <c r="C49" s="98" t="s">
        <v>190</v>
      </c>
      <c r="D49" s="98" t="s">
        <v>191</v>
      </c>
      <c r="E49" s="97" t="s">
        <v>190</v>
      </c>
      <c r="F49" s="343" t="s">
        <v>191</v>
      </c>
      <c r="G49" s="343"/>
      <c r="H49" s="343"/>
      <c r="I49" s="340" t="s">
        <v>190</v>
      </c>
      <c r="J49" s="341"/>
      <c r="K49" s="342"/>
      <c r="L49" s="340" t="s">
        <v>191</v>
      </c>
      <c r="M49" s="341"/>
      <c r="N49" s="342"/>
      <c r="O49" s="340" t="s">
        <v>190</v>
      </c>
      <c r="P49" s="341"/>
      <c r="Q49" s="342"/>
      <c r="R49" s="340" t="s">
        <v>191</v>
      </c>
      <c r="S49" s="341"/>
      <c r="T49" s="342"/>
      <c r="U49" s="340" t="s">
        <v>190</v>
      </c>
      <c r="V49" s="341"/>
      <c r="W49" s="342"/>
      <c r="X49" s="340" t="s">
        <v>191</v>
      </c>
      <c r="Y49" s="341"/>
      <c r="Z49" s="342"/>
      <c r="AA49" s="340" t="s">
        <v>190</v>
      </c>
      <c r="AB49" s="341"/>
      <c r="AC49" s="342"/>
      <c r="AD49" s="340" t="s">
        <v>191</v>
      </c>
      <c r="AE49" s="341"/>
      <c r="AF49" s="342"/>
      <c r="AG49" s="340" t="s">
        <v>190</v>
      </c>
      <c r="AH49" s="341"/>
      <c r="AI49" s="342"/>
      <c r="AJ49" s="340" t="s">
        <v>191</v>
      </c>
      <c r="AK49" s="342"/>
      <c r="AL49" s="97" t="s">
        <v>27</v>
      </c>
      <c r="AM49" s="97" t="s">
        <v>216</v>
      </c>
      <c r="AN49" s="62"/>
    </row>
    <row r="50" spans="1:40" ht="18" customHeight="1">
      <c r="A50" s="62"/>
      <c r="B50" s="74" t="s">
        <v>192</v>
      </c>
      <c r="C50" s="97">
        <f>COUNTIFS($B$11:$B$30,C$48,$C$11:$C$30,"A",$E$11:$E$30,"*")</f>
        <v>1</v>
      </c>
      <c r="D50" s="97">
        <f>COUNTIFS($B$11:$B$30,C$48,$C$11:$C$30,"B",$E$11:$E$30,"*")</f>
        <v>0</v>
      </c>
      <c r="E50" s="97">
        <f>COUNTIFS($B$11:$B$30,E$48,$C$11:$C$30,"A",$E$11:$E$30,"*")</f>
        <v>0</v>
      </c>
      <c r="F50" s="340">
        <f>COUNTIFS($B$11:$B$30,E$48,$C$11:$C$30,"B",$E$11:$E$30,"*")</f>
        <v>1</v>
      </c>
      <c r="G50" s="341"/>
      <c r="H50" s="342"/>
      <c r="I50" s="340">
        <f>COUNTIFS($B$11:$B$30,I$48,$C$11:$C$30,"A",$E$11:$E$30,"*")</f>
        <v>0</v>
      </c>
      <c r="J50" s="341"/>
      <c r="K50" s="342"/>
      <c r="L50" s="340">
        <f>COUNTIFS($B$11:$B$30,I$48,$C$11:$C$30,"B",$E$11:$E$30,"*")</f>
        <v>0</v>
      </c>
      <c r="M50" s="341"/>
      <c r="N50" s="342"/>
      <c r="O50" s="340">
        <f>COUNTIFS($B$11:$B$30,O$48,$C$11:$C$30,"A",$E$11:$E$30,"*")</f>
        <v>0</v>
      </c>
      <c r="P50" s="341"/>
      <c r="Q50" s="342"/>
      <c r="R50" s="340">
        <f>COUNTIFS($B$11:$B$30,O$48,$C$11:$C$30,"B",$E$11:$E$30,"*")</f>
        <v>0</v>
      </c>
      <c r="S50" s="341"/>
      <c r="T50" s="342"/>
      <c r="U50" s="340">
        <f>COUNTIFS($B$11:$B$30,U$48,$C$11:$C$30,"A",$E$11:$E$30,"*")</f>
        <v>0</v>
      </c>
      <c r="V50" s="341"/>
      <c r="W50" s="342"/>
      <c r="X50" s="340">
        <f>COUNTIFS($B$11:$B$30,U$48,$C$11:$C$30,"B",$E$11:$E$30,"*")</f>
        <v>0</v>
      </c>
      <c r="Y50" s="341"/>
      <c r="Z50" s="342"/>
      <c r="AA50" s="340">
        <f>COUNTIFS($B$11:$B$30,AA$48,$C$11:$C$30,"A",$E$11:$E$30,"*")</f>
        <v>0</v>
      </c>
      <c r="AB50" s="341"/>
      <c r="AC50" s="342"/>
      <c r="AD50" s="340">
        <f>COUNTIFS($B$11:$B$30,AA$48,$C$11:$C$30,"B",$E$11:$E$30,"*")</f>
        <v>0</v>
      </c>
      <c r="AE50" s="341"/>
      <c r="AF50" s="342"/>
      <c r="AG50" s="340">
        <f>COUNTIFS($B$11:$B$30,AG$48,$C$11:$C$30,"A",$E$11:$E$30,"*")</f>
        <v>0</v>
      </c>
      <c r="AH50" s="341"/>
      <c r="AI50" s="342"/>
      <c r="AJ50" s="340">
        <f>COUNTIFS($B$11:$B$30,AG$48,$C$11:$C$30,"B",$E$11:$E$30,"*")</f>
        <v>0</v>
      </c>
      <c r="AK50" s="342"/>
      <c r="AL50" s="97">
        <f>COUNTIFS($B$11:$B$30,AL$48,$C$11:$C$30,"A",$E$11:$E$30,"*")</f>
        <v>0</v>
      </c>
      <c r="AM50" s="97">
        <f>COUNTIFS($B$11:$B$30,AL$48,$C$11:$C$30,"B",$E$11:$E$30,"*")</f>
        <v>0</v>
      </c>
      <c r="AN50" s="62"/>
    </row>
    <row r="51" spans="1:40" ht="18" customHeight="1">
      <c r="A51" s="62"/>
      <c r="B51" s="80" t="s">
        <v>193</v>
      </c>
      <c r="C51" s="97">
        <f>COUNTIFS($B$11:$B$30,C$48,$C$11:$C$30,"C",$E$11:$E$30,"*")</f>
        <v>0</v>
      </c>
      <c r="D51" s="97">
        <f>COUNTIFS($B$11:$B$30,C$48,$C$11:$C$30,"D",$E$11:$E$30,"*")</f>
        <v>0</v>
      </c>
      <c r="E51" s="97">
        <f>COUNTIFS($B$11:$B$30,E$48,$C$11:$C$30,"C",$E$11:$E$30,"*")</f>
        <v>0</v>
      </c>
      <c r="F51" s="340">
        <f>COUNTIFS($B$11:$B$30,E$48,$C$11:$C$30,"D",$E$11:$E$30,"*")</f>
        <v>0</v>
      </c>
      <c r="G51" s="341"/>
      <c r="H51" s="342"/>
      <c r="I51" s="340">
        <f>COUNTIFS($B$11:$B$30,I$48,$C$11:$C$30,"C",$E$11:$E$30,"*")</f>
        <v>1</v>
      </c>
      <c r="J51" s="341"/>
      <c r="K51" s="342"/>
      <c r="L51" s="340">
        <f>COUNTIFS($B$11:$B$30,I$48,$C$11:$C$30,"D",$E$11:$E$30,"*")</f>
        <v>0</v>
      </c>
      <c r="M51" s="341"/>
      <c r="N51" s="342"/>
      <c r="O51" s="340">
        <f>COUNTIFS($B$11:$B$30,O$48,$C$11:$C$30,"C",$E$11:$E$30,"*")</f>
        <v>0</v>
      </c>
      <c r="P51" s="341"/>
      <c r="Q51" s="342"/>
      <c r="R51" s="340">
        <f>COUNTIFS($B$11:$B$30,O$48,$C$11:$C$30,"D",$E$11:$E$30,"*")</f>
        <v>1</v>
      </c>
      <c r="S51" s="341"/>
      <c r="T51" s="342"/>
      <c r="U51" s="340">
        <f>COUNTIFS($B$11:$B$30,U$48,$C$11:$C$30,"C",$E$11:$E$30,"*")</f>
        <v>0</v>
      </c>
      <c r="V51" s="341"/>
      <c r="W51" s="342"/>
      <c r="X51" s="340">
        <f>COUNTIFS($B$11:$B$30,U$48,$C$11:$C$30,"D",$E$11:$E$30,"*")</f>
        <v>0</v>
      </c>
      <c r="Y51" s="341"/>
      <c r="Z51" s="342"/>
      <c r="AA51" s="340">
        <f>COUNTIFS($B$11:$B$30,AA$48,$C$11:$C$30,"C",$E$11:$E$30,"*")</f>
        <v>0</v>
      </c>
      <c r="AB51" s="341"/>
      <c r="AC51" s="342"/>
      <c r="AD51" s="340">
        <f>COUNTIFS($B$11:$B$30,AA$48,$C$11:$C$30,"D",$E$11:$E$30,"*")</f>
        <v>0</v>
      </c>
      <c r="AE51" s="341"/>
      <c r="AF51" s="342"/>
      <c r="AG51" s="340">
        <f>COUNTIFS($B$11:$B$30,AG$48,$C$11:$C$30,"C",$E$11:$E$30,"*")</f>
        <v>0</v>
      </c>
      <c r="AH51" s="341"/>
      <c r="AI51" s="342"/>
      <c r="AJ51" s="340">
        <f>COUNTIFS($B$11:$B$30,AG$48,$C$11:$C$30,"D",$E$11:$E$30,"*")</f>
        <v>0</v>
      </c>
      <c r="AK51" s="342"/>
      <c r="AL51" s="97">
        <f>COUNTIFS($B$11:$B$30,AL$48,$C$11:$C$30,"C",$E$11:$E$30,"*")</f>
        <v>0</v>
      </c>
      <c r="AM51" s="97">
        <f>COUNTIFS($B$11:$B$30,AL$48,$C$11:$C$30,"D",$E$11:$E$30,"*")</f>
        <v>0</v>
      </c>
      <c r="AN51" s="62"/>
    </row>
    <row r="52" spans="1:40" ht="24.9" customHeight="1">
      <c r="A52" s="62"/>
      <c r="B52" s="80" t="s">
        <v>194</v>
      </c>
      <c r="C52" s="337">
        <f>IF($AK$3="４週",SUMIFS($AK$11:$AK$30,$B$11:$B$30,C48)/4/$AH$5,IF($AK$3="歴月",SUMIFS($AK$11:$AK$30,$B$11:$B$30,C48)/$AL$5,"記載する期間を選択してください"))</f>
        <v>0</v>
      </c>
      <c r="D52" s="345"/>
      <c r="E52" s="337">
        <f>IF($AK$3="４週",SUMIFS($AK$11:$AK$30,$B$11:$B$30,E48)/4/$AH$5,IF($AK$3="歴月",SUMIFS($AK$11:$AK$30,$B$11:$B$30,E48)/$AL$5,"記載する期間を選択してください"))</f>
        <v>0</v>
      </c>
      <c r="F52" s="338"/>
      <c r="G52" s="338"/>
      <c r="H52" s="345"/>
      <c r="I52" s="337">
        <f>IF($AK$3="４週",SUMIFS($AK$11:$AK$30,$B$11:$B$30,I48)/4/$AH$5,IF($AK$3="歴月",SUMIFS($AK$11:$AK$30,$B$11:$B$30,I48)/$AL$5,"記載する期間を選択してください"))</f>
        <v>0</v>
      </c>
      <c r="J52" s="338"/>
      <c r="K52" s="338"/>
      <c r="L52" s="338"/>
      <c r="M52" s="338"/>
      <c r="N52" s="345"/>
      <c r="O52" s="337">
        <f>IF($AK$3="４週",SUMIFS($AK$11:$AK$30,$B$11:$B$30,O48)/4/$AH$5,IF($AK$3="歴月",SUMIFS($AK$11:$AK$30,$B$11:$B$30,O48)/$AL$5,"記載する期間を選択してください"))</f>
        <v>0</v>
      </c>
      <c r="P52" s="338"/>
      <c r="Q52" s="338"/>
      <c r="R52" s="338"/>
      <c r="S52" s="338"/>
      <c r="T52" s="345"/>
      <c r="U52" s="337">
        <f>IF($AK$3="４週",SUMIFS($AK$11:$AK$30,$B$11:$B$30,U48)/4/$AH$5,IF($AK$3="歴月",SUMIFS($AK$11:$AK$30,$B$11:$B$30,U48)/$AL$5,"記載する期間を選択してください"))</f>
        <v>0</v>
      </c>
      <c r="V52" s="338"/>
      <c r="W52" s="338"/>
      <c r="X52" s="338"/>
      <c r="Y52" s="338"/>
      <c r="Z52" s="345"/>
      <c r="AA52" s="337">
        <f>IF($AK$3="４週",SUMIFS($AK$11:$AK$30,$B$11:$B$30,AA48)/4/$AH$5,IF($AK$3="歴月",SUMIFS($AK$11:$AK$30,$B$11:$B$30,AA48)/$AL$5,"記載する期間を選択してください"))</f>
        <v>0</v>
      </c>
      <c r="AB52" s="338"/>
      <c r="AC52" s="338"/>
      <c r="AD52" s="338"/>
      <c r="AE52" s="338"/>
      <c r="AF52" s="345"/>
      <c r="AG52" s="337">
        <f>IF($AK$3="４週",SUMIFS($AK$11:$AK$30,$B$11:$B$30,AG48)/4/$AH$5,IF($AK$3="歴月",SUMIFS($AK$11:$AK$30,$B$11:$B$30,AG48)/$AL$5,"記載する期間を選択してください"))</f>
        <v>0</v>
      </c>
      <c r="AH52" s="338"/>
      <c r="AI52" s="338"/>
      <c r="AJ52" s="338"/>
      <c r="AK52" s="345"/>
      <c r="AL52" s="337">
        <f>IF($AK$3="４週",SUMIFS($AK$11:$AK$30,$B$11:$B$30,AL48)/4/$AH$5,IF($AK$3="歴月",SUMIFS($AK$11:$AK$30,$B$11:$B$30,AL48)/$AL$5,"記載する期間を選択してください"))</f>
        <v>0</v>
      </c>
      <c r="AM52" s="345"/>
      <c r="AN52" s="62"/>
    </row>
    <row r="53" spans="1:40" ht="5.0999999999999996" customHeight="1">
      <c r="A53" s="62"/>
      <c r="B53" s="59"/>
      <c r="C53" s="76">
        <v>2</v>
      </c>
      <c r="D53" s="76"/>
      <c r="E53" s="76">
        <v>3</v>
      </c>
      <c r="F53" s="76"/>
      <c r="G53" s="76"/>
      <c r="H53" s="76"/>
      <c r="I53" s="76">
        <v>4</v>
      </c>
      <c r="J53" s="76"/>
      <c r="K53" s="76"/>
      <c r="L53" s="76"/>
      <c r="M53" s="76"/>
      <c r="N53" s="76"/>
      <c r="O53" s="76">
        <v>5</v>
      </c>
      <c r="P53" s="76"/>
      <c r="Q53" s="76"/>
      <c r="R53" s="76"/>
      <c r="S53" s="76"/>
      <c r="T53" s="76"/>
      <c r="U53" s="76">
        <v>6</v>
      </c>
      <c r="V53" s="76"/>
      <c r="W53" s="76"/>
      <c r="X53" s="76"/>
      <c r="Y53" s="76"/>
      <c r="Z53" s="76"/>
      <c r="AA53" s="76">
        <v>7</v>
      </c>
      <c r="AB53" s="76"/>
      <c r="AC53" s="76"/>
      <c r="AD53" s="76"/>
      <c r="AE53" s="76"/>
      <c r="AF53" s="76"/>
      <c r="AG53" s="76">
        <v>8</v>
      </c>
      <c r="AH53" s="76"/>
      <c r="AI53" s="76"/>
      <c r="AJ53" s="76"/>
      <c r="AK53" s="76"/>
      <c r="AL53" s="76">
        <v>9</v>
      </c>
      <c r="AM53" s="96"/>
      <c r="AN53" s="62"/>
    </row>
    <row r="54" spans="1:40" ht="15" customHeight="1">
      <c r="A54" s="60" t="s">
        <v>118</v>
      </c>
      <c r="B54" s="87"/>
      <c r="C54" s="88"/>
      <c r="D54" s="88"/>
      <c r="E54" s="88"/>
      <c r="F54" s="89"/>
      <c r="G54" s="88"/>
      <c r="H54" s="76"/>
      <c r="I54" s="76"/>
      <c r="J54" s="76"/>
      <c r="K54" s="76"/>
      <c r="L54" s="76"/>
      <c r="M54" s="76"/>
      <c r="N54" s="76"/>
      <c r="O54" s="76"/>
      <c r="P54" s="76"/>
      <c r="Q54" s="76"/>
      <c r="R54" s="76">
        <v>6</v>
      </c>
      <c r="S54" s="76"/>
      <c r="T54" s="76"/>
      <c r="U54" s="76"/>
      <c r="V54" s="76"/>
      <c r="W54" s="76"/>
      <c r="X54" s="76">
        <v>7</v>
      </c>
      <c r="Y54" s="76"/>
      <c r="Z54" s="76"/>
      <c r="AA54" s="76"/>
      <c r="AB54" s="76"/>
      <c r="AC54" s="76"/>
      <c r="AD54" s="76">
        <v>8</v>
      </c>
      <c r="AE54" s="76"/>
      <c r="AF54" s="76"/>
      <c r="AG54" s="77"/>
      <c r="AH54" s="77"/>
      <c r="AI54" s="77"/>
      <c r="AJ54" s="77">
        <v>9</v>
      </c>
      <c r="AK54" s="75"/>
      <c r="AL54" s="75"/>
      <c r="AM54" s="62"/>
    </row>
    <row r="55" spans="1:40" s="60" customFormat="1" ht="15" customHeight="1">
      <c r="A55" s="60" t="s">
        <v>119</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121</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s="60" customFormat="1" ht="15" customHeight="1">
      <c r="A58" s="60" t="s">
        <v>122</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ht="15" customHeight="1">
      <c r="A59" s="60" t="s">
        <v>123</v>
      </c>
      <c r="B59" s="90"/>
      <c r="C59" s="60"/>
      <c r="D59" s="60"/>
      <c r="E59" s="60"/>
      <c r="F59" s="60"/>
      <c r="G59" s="60"/>
    </row>
    <row r="60" spans="1:40" ht="15" customHeight="1">
      <c r="A60" s="60" t="s">
        <v>124</v>
      </c>
      <c r="B60" s="90"/>
      <c r="C60" s="60"/>
      <c r="D60" s="60"/>
      <c r="E60" s="60"/>
      <c r="F60" s="60"/>
      <c r="G60" s="60"/>
    </row>
    <row r="61" spans="1:40" ht="15" customHeight="1">
      <c r="A61" s="60"/>
      <c r="B61" s="74" t="s">
        <v>125</v>
      </c>
      <c r="C61" s="322" t="s">
        <v>126</v>
      </c>
      <c r="D61" s="322"/>
      <c r="E61" s="322"/>
      <c r="F61" s="60"/>
      <c r="G61" s="60"/>
    </row>
    <row r="62" spans="1:40" ht="15" customHeight="1">
      <c r="A62" s="60"/>
      <c r="B62" s="93" t="s">
        <v>127</v>
      </c>
      <c r="C62" s="346" t="s">
        <v>128</v>
      </c>
      <c r="D62" s="346"/>
      <c r="E62" s="346"/>
      <c r="F62" s="60"/>
      <c r="G62" s="60"/>
    </row>
    <row r="63" spans="1:40" ht="15" customHeight="1">
      <c r="A63" s="60"/>
      <c r="B63" s="93" t="s">
        <v>129</v>
      </c>
      <c r="C63" s="346" t="s">
        <v>130</v>
      </c>
      <c r="D63" s="346"/>
      <c r="E63" s="346"/>
      <c r="F63" s="60"/>
      <c r="G63" s="60"/>
    </row>
    <row r="64" spans="1:40" ht="15" customHeight="1">
      <c r="A64" s="60"/>
      <c r="B64" s="93" t="s">
        <v>131</v>
      </c>
      <c r="C64" s="346" t="s">
        <v>132</v>
      </c>
      <c r="D64" s="346"/>
      <c r="E64" s="346"/>
      <c r="F64" s="60"/>
      <c r="G64" s="60"/>
    </row>
    <row r="65" spans="1:7" ht="15" customHeight="1">
      <c r="A65" s="60"/>
      <c r="B65" s="93" t="s">
        <v>133</v>
      </c>
      <c r="C65" s="346" t="s">
        <v>134</v>
      </c>
      <c r="D65" s="346"/>
      <c r="E65" s="34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138</v>
      </c>
      <c r="B69" s="90"/>
      <c r="C69" s="60"/>
      <c r="D69" s="60"/>
      <c r="E69" s="60"/>
      <c r="F69" s="60"/>
      <c r="G69" s="60"/>
    </row>
    <row r="70" spans="1:7" ht="15" customHeight="1">
      <c r="A70" s="60" t="s">
        <v>240</v>
      </c>
      <c r="B70" s="90"/>
      <c r="C70" s="60"/>
      <c r="D70" s="60"/>
      <c r="E70" s="60"/>
      <c r="F70" s="60"/>
      <c r="G70" s="60"/>
    </row>
    <row r="71" spans="1:7" ht="15" customHeight="1">
      <c r="A71" s="60" t="s">
        <v>140</v>
      </c>
      <c r="B71" s="90"/>
      <c r="C71" s="60"/>
      <c r="D71" s="60"/>
      <c r="E71" s="60"/>
      <c r="F71" s="60"/>
      <c r="G71" s="60"/>
    </row>
    <row r="72" spans="1:7" ht="15" customHeight="1">
      <c r="A72" s="60" t="s">
        <v>141</v>
      </c>
      <c r="B72" s="90"/>
      <c r="C72" s="60"/>
      <c r="D72" s="60"/>
      <c r="E72" s="60"/>
      <c r="F72" s="60"/>
      <c r="G72" s="60"/>
    </row>
    <row r="73" spans="1:7" ht="15" customHeight="1">
      <c r="A73" s="60" t="s">
        <v>142</v>
      </c>
      <c r="B73" s="90"/>
      <c r="C73" s="60"/>
      <c r="D73" s="60"/>
      <c r="E73" s="60"/>
      <c r="F73" s="60"/>
      <c r="G73" s="60"/>
    </row>
    <row r="74" spans="1:7" ht="15" customHeight="1">
      <c r="A74" s="60" t="s">
        <v>143</v>
      </c>
      <c r="B74" s="90"/>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0"/>
      <c r="C77" s="60"/>
      <c r="D77" s="60"/>
      <c r="E77" s="60"/>
      <c r="F77" s="60"/>
      <c r="G77" s="60"/>
    </row>
    <row r="78" spans="1:7" ht="15" customHeight="1">
      <c r="A78" s="60" t="s">
        <v>147</v>
      </c>
      <c r="B78" s="90"/>
      <c r="C78" s="60"/>
      <c r="D78" s="60"/>
      <c r="E78" s="60"/>
      <c r="F78" s="60"/>
      <c r="G78" s="60"/>
    </row>
    <row r="79" spans="1:7" ht="15" customHeight="1">
      <c r="A79" s="60" t="s">
        <v>148</v>
      </c>
      <c r="B79" s="90"/>
      <c r="C79" s="60"/>
      <c r="D79" s="60"/>
      <c r="E79" s="60"/>
      <c r="F79" s="60"/>
      <c r="G79" s="60"/>
    </row>
    <row r="80" spans="1:7" ht="15" customHeight="1">
      <c r="A80" s="60" t="s">
        <v>149</v>
      </c>
      <c r="B80" s="90"/>
      <c r="C80" s="60"/>
      <c r="D80" s="60"/>
      <c r="E80" s="60"/>
      <c r="F80" s="60"/>
      <c r="G80" s="60"/>
    </row>
    <row r="81" spans="1:7" ht="15" customHeight="1">
      <c r="A81" s="60" t="s">
        <v>150</v>
      </c>
      <c r="B81" s="90"/>
      <c r="C81" s="60"/>
      <c r="D81" s="60"/>
      <c r="E81" s="60"/>
      <c r="F81" s="60"/>
      <c r="G81" s="60"/>
    </row>
    <row r="82" spans="1:7" ht="15" customHeight="1">
      <c r="A82" s="60" t="s">
        <v>151</v>
      </c>
      <c r="B82" s="90"/>
      <c r="C82" s="60"/>
      <c r="D82" s="60"/>
      <c r="E82" s="60"/>
      <c r="F82" s="60"/>
      <c r="G82" s="60"/>
    </row>
    <row r="83" spans="1:7" ht="15" customHeight="1">
      <c r="A83" s="60" t="s">
        <v>152</v>
      </c>
      <c r="B83" s="90"/>
      <c r="C83" s="60"/>
      <c r="D83" s="60"/>
      <c r="E83" s="60"/>
      <c r="F83" s="60"/>
      <c r="G83" s="60"/>
    </row>
    <row r="84" spans="1:7" ht="15" customHeight="1">
      <c r="A84" s="60" t="s">
        <v>153</v>
      </c>
      <c r="B84" s="90"/>
      <c r="C84" s="60"/>
      <c r="D84" s="60"/>
      <c r="E84" s="60"/>
      <c r="F84" s="60"/>
      <c r="G84" s="60"/>
    </row>
  </sheetData>
  <mergeCells count="168">
    <mergeCell ref="AP1:AR5"/>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hyperlinks>
    <hyperlink ref="AP1:AR5" location="表紙!A1" display="表紙!A1" xr:uid="{3E2A2BD3-1F4A-4F4C-A278-FE80B9CFF427}"/>
  </hyperlink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R82"/>
  <sheetViews>
    <sheetView showGridLines="0" view="pageBreakPreview" zoomScaleNormal="100" zoomScaleSheetLayoutView="100" workbookViewId="0">
      <selection activeCell="AV14" sqref="AV14"/>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1" width="8.19921875" style="59"/>
    <col min="42" max="45" width="8.796875" style="59" customWidth="1"/>
    <col min="46"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241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v>160</v>
      </c>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242</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242</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242</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18" customHeight="1">
      <c r="A38" s="361" t="s">
        <v>213</v>
      </c>
      <c r="B38" s="361"/>
      <c r="C38" s="361"/>
      <c r="D38" s="68">
        <v>60</v>
      </c>
      <c r="E38" s="68">
        <v>57</v>
      </c>
      <c r="F38" s="362">
        <v>60</v>
      </c>
      <c r="G38" s="362"/>
      <c r="H38" s="362"/>
      <c r="I38" s="362">
        <v>105</v>
      </c>
      <c r="J38" s="362"/>
      <c r="K38" s="362"/>
      <c r="L38" s="362">
        <v>105</v>
      </c>
      <c r="M38" s="362"/>
      <c r="N38" s="362"/>
      <c r="O38" s="362">
        <v>95</v>
      </c>
      <c r="P38" s="362"/>
      <c r="Q38" s="362"/>
      <c r="R38" s="362">
        <v>60</v>
      </c>
      <c r="S38" s="362"/>
      <c r="T38" s="362"/>
      <c r="U38" s="362">
        <v>60</v>
      </c>
      <c r="V38" s="362"/>
      <c r="W38" s="362"/>
      <c r="X38" s="362">
        <v>57</v>
      </c>
      <c r="Y38" s="362"/>
      <c r="Z38" s="362"/>
      <c r="AA38" s="362">
        <v>57</v>
      </c>
      <c r="AB38" s="362"/>
      <c r="AC38" s="362"/>
      <c r="AD38" s="362">
        <v>95</v>
      </c>
      <c r="AE38" s="362"/>
      <c r="AF38" s="362"/>
      <c r="AG38" s="362">
        <v>100</v>
      </c>
      <c r="AH38" s="362"/>
      <c r="AI38" s="362"/>
      <c r="AJ38" s="346">
        <f>SUM(D38:AI38)</f>
        <v>911</v>
      </c>
      <c r="AK38" s="346"/>
      <c r="AL38" s="364">
        <f>ROUNDUP(AJ38/AJ39,1)</f>
        <v>3.9</v>
      </c>
      <c r="AM38"/>
      <c r="AN38"/>
      <c r="AO38"/>
      <c r="AP38"/>
      <c r="AQ38"/>
    </row>
    <row r="39" spans="1:43" ht="18" customHeight="1">
      <c r="A39" s="361" t="s">
        <v>214</v>
      </c>
      <c r="B39" s="361"/>
      <c r="C39" s="361"/>
      <c r="D39" s="68">
        <v>20</v>
      </c>
      <c r="E39" s="68">
        <v>19</v>
      </c>
      <c r="F39" s="362">
        <v>20</v>
      </c>
      <c r="G39" s="362"/>
      <c r="H39" s="362"/>
      <c r="I39" s="362">
        <v>21</v>
      </c>
      <c r="J39" s="362"/>
      <c r="K39" s="362"/>
      <c r="L39" s="362">
        <v>21</v>
      </c>
      <c r="M39" s="362"/>
      <c r="N39" s="362"/>
      <c r="O39" s="362">
        <v>19</v>
      </c>
      <c r="P39" s="362"/>
      <c r="Q39" s="362"/>
      <c r="R39" s="362">
        <v>20</v>
      </c>
      <c r="S39" s="362"/>
      <c r="T39" s="362"/>
      <c r="U39" s="362">
        <v>20</v>
      </c>
      <c r="V39" s="362"/>
      <c r="W39" s="362"/>
      <c r="X39" s="362">
        <v>19</v>
      </c>
      <c r="Y39" s="362"/>
      <c r="Z39" s="362"/>
      <c r="AA39" s="362">
        <v>19</v>
      </c>
      <c r="AB39" s="362"/>
      <c r="AC39" s="362"/>
      <c r="AD39" s="362">
        <v>19</v>
      </c>
      <c r="AE39" s="362"/>
      <c r="AF39" s="362"/>
      <c r="AG39" s="362">
        <v>20</v>
      </c>
      <c r="AH39" s="362"/>
      <c r="AI39" s="362"/>
      <c r="AJ39" s="346">
        <f>+SUM(D39:AI39)</f>
        <v>237</v>
      </c>
      <c r="AK39" s="346"/>
      <c r="AL39" s="365"/>
      <c r="AM39"/>
      <c r="AN39"/>
      <c r="AO39"/>
      <c r="AP39"/>
      <c r="AQ39"/>
    </row>
    <row r="40" spans="1:43" ht="5.0999999999999996" customHeight="1">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c r="A41" s="67" t="s">
        <v>166</v>
      </c>
      <c r="B41" s="60"/>
      <c r="D41" s="60"/>
      <c r="E41" s="60"/>
      <c r="F41" s="60"/>
      <c r="G41" s="60"/>
      <c r="H41" s="60"/>
      <c r="I41"/>
      <c r="J41"/>
      <c r="K41"/>
      <c r="L41"/>
      <c r="M41"/>
      <c r="N41"/>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24.9" customHeight="1">
      <c r="A42" s="322" t="s">
        <v>170</v>
      </c>
      <c r="B42" s="322"/>
      <c r="C42" s="288" t="s">
        <v>242</v>
      </c>
      <c r="D42" s="289"/>
      <c r="E42" s="370"/>
      <c r="F42" s="370"/>
      <c r="G42" s="370"/>
      <c r="H42" s="303"/>
      <c r="I42" s="339"/>
      <c r="J42" s="339"/>
      <c r="K42" s="339"/>
      <c r="L42" s="339"/>
      <c r="M42" s="339"/>
      <c r="N42" s="339"/>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c r="A43" s="320" t="s">
        <v>172</v>
      </c>
      <c r="B43" s="320"/>
      <c r="C43" s="371">
        <f>ROUNDDOWN(AL38/15,1)</f>
        <v>0.2</v>
      </c>
      <c r="D43" s="372"/>
      <c r="E43" s="373"/>
      <c r="F43" s="373"/>
      <c r="G43" s="373"/>
      <c r="H43" s="374"/>
      <c r="I43" s="375"/>
      <c r="J43" s="373"/>
      <c r="K43" s="373"/>
      <c r="L43" s="373"/>
      <c r="M43" s="373"/>
      <c r="N43" s="374"/>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5.0999999999999996" customHeight="1">
      <c r="A44" s="83"/>
      <c r="B44" s="83"/>
      <c r="C44" s="83"/>
      <c r="D44" s="83"/>
      <c r="E44" s="83"/>
      <c r="F44" s="83"/>
      <c r="G44" s="83"/>
      <c r="H44" s="83"/>
      <c r="I44" s="83"/>
      <c r="J44" s="60"/>
      <c r="K44" s="60"/>
      <c r="L44" s="60"/>
      <c r="M44" s="102"/>
      <c r="N44" s="60"/>
      <c r="O44" s="60"/>
      <c r="P44" s="60"/>
      <c r="Q44"/>
      <c r="W44" s="66"/>
      <c r="X44" s="60"/>
      <c r="Y44" s="60"/>
      <c r="Z44" s="60"/>
      <c r="AA44" s="60"/>
      <c r="AB44" s="60"/>
      <c r="AC44" s="60"/>
      <c r="AD44" s="60"/>
      <c r="AE44" s="60"/>
      <c r="AF44" s="60"/>
      <c r="AG44" s="60"/>
      <c r="AH44" s="60"/>
      <c r="AI44" s="60"/>
      <c r="AJ44" s="102"/>
      <c r="AK44" s="60"/>
      <c r="AL44" s="66"/>
      <c r="AM44" s="66"/>
      <c r="AN44" s="62"/>
    </row>
    <row r="45" spans="1:43"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6"/>
      <c r="C46" s="337" t="s">
        <v>408</v>
      </c>
      <c r="D46" s="338"/>
      <c r="E46" s="344" t="s">
        <v>409</v>
      </c>
      <c r="F46" s="344"/>
      <c r="G46" s="344"/>
      <c r="H46" s="344"/>
      <c r="I46" s="337" t="s">
        <v>410</v>
      </c>
      <c r="J46" s="338"/>
      <c r="K46" s="338"/>
      <c r="L46" s="338"/>
      <c r="M46" s="338"/>
      <c r="N46" s="345"/>
      <c r="O46" s="337" t="s">
        <v>410</v>
      </c>
      <c r="P46" s="338"/>
      <c r="Q46" s="338"/>
      <c r="R46" s="338"/>
      <c r="S46" s="338"/>
      <c r="T46" s="345"/>
      <c r="U46" s="337" t="s">
        <v>410</v>
      </c>
      <c r="V46" s="338"/>
      <c r="W46" s="338"/>
      <c r="X46" s="338"/>
      <c r="Y46" s="338"/>
      <c r="Z46" s="345"/>
      <c r="AA46" s="337" t="s">
        <v>410</v>
      </c>
      <c r="AB46" s="338"/>
      <c r="AC46" s="338"/>
      <c r="AD46" s="338"/>
      <c r="AE46" s="338"/>
      <c r="AF46" s="345"/>
      <c r="AG46" s="344" t="s">
        <v>410</v>
      </c>
      <c r="AH46" s="344"/>
      <c r="AI46" s="344"/>
      <c r="AJ46" s="344"/>
      <c r="AK46" s="344"/>
      <c r="AL46" s="344" t="s">
        <v>410</v>
      </c>
      <c r="AM46" s="344"/>
      <c r="AN46" s="62"/>
    </row>
    <row r="47" spans="1:43" ht="18" customHeight="1">
      <c r="A47" s="62"/>
      <c r="B47" s="66"/>
      <c r="C47" s="98" t="s">
        <v>190</v>
      </c>
      <c r="D47" s="98" t="s">
        <v>191</v>
      </c>
      <c r="E47" s="97"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97" t="s">
        <v>27</v>
      </c>
      <c r="AM47" s="97" t="s">
        <v>216</v>
      </c>
      <c r="AN47" s="62"/>
    </row>
    <row r="48" spans="1:43"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97">
        <f>COUNTIFS($B$11:$B$30,AL$46,$C$11:$C$30,"A",$E$11:$E$30,"*")</f>
        <v>0</v>
      </c>
      <c r="AM48" s="97">
        <f>COUNTIFS($B$11:$B$30,AL$46,$C$11:$C$30,"B",$E$11:$E$30,"*")</f>
        <v>0</v>
      </c>
      <c r="AN48" s="62"/>
    </row>
    <row r="49" spans="1:40" ht="18" customHeight="1">
      <c r="A49" s="62"/>
      <c r="B49" s="80" t="s">
        <v>193</v>
      </c>
      <c r="C49" s="97">
        <f>COUNTIFS($B$11:$B$30,C$46,$C$11:$C$30,"C",$E$11:$E$30,"*")</f>
        <v>0</v>
      </c>
      <c r="D49" s="97">
        <f>COUNTIFS($B$11:$B$30,C$46,$C$11:$C$30,"D",$E$11:$E$30,"*")</f>
        <v>0</v>
      </c>
      <c r="E49" s="97">
        <f>COUNTIFS($B$11:$B$30,E$46,$C$11:$C$30,"C",$E$11:$E$30,"*")</f>
        <v>1</v>
      </c>
      <c r="F49" s="340">
        <f>COUNTIFS($B$11:$B$30,E$46,$C$11:$C$30,"D",$E$11:$E$30,"*")</f>
        <v>1</v>
      </c>
      <c r="G49" s="341"/>
      <c r="H49" s="342"/>
      <c r="I49" s="340">
        <f>COUNTIFS($B$11:$B$30,I$46,$C$11:$C$30,"C",$E$11:$E$30,"*")</f>
        <v>0</v>
      </c>
      <c r="J49" s="341"/>
      <c r="K49" s="342"/>
      <c r="L49" s="340">
        <f>COUNTIFS($B$11:$B$30,I$46,$C$11:$C$30,"D",$E$11:$E$30,"*")</f>
        <v>0</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97">
        <f>COUNTIFS($B$11:$B$30,AL$46,$C$11:$C$30,"C",$E$11:$E$30,"*")</f>
        <v>0</v>
      </c>
      <c r="AM49" s="97">
        <f>COUNTIFS($B$11:$B$30,AL$46,$C$11:$C$30,"D",$E$11:$E$30,"*")</f>
        <v>0</v>
      </c>
      <c r="AN49" s="62"/>
    </row>
    <row r="50" spans="1:40" ht="24.9" customHeight="1">
      <c r="A50" s="62"/>
      <c r="B50" s="80"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122</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47">
    <mergeCell ref="AP1:AR5"/>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s>
  <phoneticPr fontId="34"/>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hyperlinks>
    <hyperlink ref="AP1:AR5" location="表紙!A1" display="表紙!A1" xr:uid="{E026E05F-BD06-4C39-9B00-B49278316D74}"/>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T12" sqref="AT12"/>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1" width="8.19921875" style="59"/>
    <col min="42" max="44" width="8.3984375" style="59" customWidth="1"/>
    <col min="45" max="45" width="9.3984375" style="59" customWidth="1"/>
    <col min="46"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243</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142"/>
      <c r="AD5" s="142"/>
      <c r="AE5" s="142"/>
      <c r="AF5" s="142"/>
      <c r="AG5" s="142"/>
      <c r="AH5" s="142"/>
      <c r="AI5" s="143" t="s">
        <v>244</v>
      </c>
      <c r="AJ5" s="141"/>
      <c r="AK5" s="376" t="s">
        <v>245</v>
      </c>
      <c r="AL5" s="377"/>
      <c r="AM5" s="377"/>
      <c r="AN5" s="378"/>
      <c r="AP5" s="431"/>
      <c r="AQ5" s="432"/>
      <c r="AR5" s="433"/>
    </row>
    <row r="6" spans="1:44" ht="18" customHeight="1">
      <c r="A6" s="82"/>
      <c r="B6" s="82"/>
      <c r="C6" s="82"/>
      <c r="D6" s="82"/>
      <c r="E6" s="82"/>
      <c r="F6" s="82"/>
      <c r="G6" s="82"/>
      <c r="H6" s="82"/>
      <c r="I6" s="82"/>
      <c r="J6" s="82"/>
      <c r="K6" s="82"/>
      <c r="L6" s="82"/>
      <c r="M6" s="82"/>
      <c r="N6" s="82"/>
      <c r="O6" s="82"/>
      <c r="P6" s="82"/>
      <c r="Q6" s="82"/>
      <c r="R6" s="144"/>
      <c r="S6" s="82"/>
      <c r="U6" s="82"/>
      <c r="V6" s="82"/>
      <c r="W6" s="82"/>
      <c r="Y6" s="85"/>
      <c r="Z6" s="85"/>
      <c r="AA6" s="85"/>
      <c r="AB6" s="62"/>
      <c r="AC6" s="85"/>
      <c r="AD6" s="85"/>
      <c r="AE6" s="85"/>
      <c r="AF6" s="85"/>
      <c r="AG6" s="136" t="s">
        <v>353</v>
      </c>
      <c r="AH6" s="315">
        <v>40</v>
      </c>
      <c r="AI6" s="315"/>
      <c r="AJ6" s="315"/>
      <c r="AK6" s="85" t="s">
        <v>100</v>
      </c>
      <c r="AL6" s="134">
        <v>160</v>
      </c>
      <c r="AM6" s="85" t="s">
        <v>101</v>
      </c>
      <c r="AN6" s="62"/>
    </row>
    <row r="7" spans="1:44"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4" ht="15" customHeight="1">
      <c r="A8" s="323" t="s">
        <v>102</v>
      </c>
      <c r="B8" s="325" t="s">
        <v>355</v>
      </c>
      <c r="C8" s="300" t="s">
        <v>356</v>
      </c>
      <c r="D8" s="322" t="s">
        <v>357</v>
      </c>
      <c r="E8" s="288" t="s">
        <v>358</v>
      </c>
      <c r="F8" s="324" t="s">
        <v>354</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292" t="s">
        <v>359</v>
      </c>
      <c r="AL8" s="320" t="s">
        <v>360</v>
      </c>
      <c r="AM8" s="321" t="s">
        <v>361</v>
      </c>
      <c r="AN8" s="321"/>
    </row>
    <row r="9" spans="1:44"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292"/>
      <c r="AL9" s="320"/>
      <c r="AM9" s="321"/>
      <c r="AN9" s="321"/>
    </row>
    <row r="10" spans="1:44"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2"/>
      <c r="AL10" s="320"/>
      <c r="AM10" s="321"/>
      <c r="AN10" s="321"/>
    </row>
    <row r="11" spans="1:44"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2"/>
      <c r="AL11" s="320"/>
      <c r="AM11" s="321"/>
      <c r="AN11" s="321"/>
    </row>
    <row r="12" spans="1:44"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row>
    <row r="13" spans="1:44" ht="18" customHeight="1">
      <c r="A13" s="73">
        <v>2</v>
      </c>
      <c r="B13" s="99" t="s">
        <v>207</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row>
    <row r="14" spans="1:44" ht="18" customHeight="1">
      <c r="A14" s="73">
        <v>3</v>
      </c>
      <c r="B14" s="99" t="s">
        <v>246</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row>
    <row r="15" spans="1:44" ht="18" customHeight="1">
      <c r="A15" s="73">
        <v>4</v>
      </c>
      <c r="B15" s="99" t="s">
        <v>247</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3"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3"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3"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3"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3"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3"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3"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3"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3"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3"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3"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3"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3"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3"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3"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row>
    <row r="32" spans="1:43" ht="18" customHeight="1">
      <c r="A32" s="288" t="s">
        <v>116</v>
      </c>
      <c r="B32" s="293"/>
      <c r="C32" s="293"/>
      <c r="D32" s="293"/>
      <c r="E32" s="293"/>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1"/>
        <v>0</v>
      </c>
      <c r="AL32" s="70">
        <f t="shared" si="0"/>
        <v>0</v>
      </c>
      <c r="AM32" s="323"/>
      <c r="AN32" s="323"/>
      <c r="AP32"/>
      <c r="AQ32"/>
    </row>
    <row r="33" spans="1:45" ht="18" customHeight="1">
      <c r="A33" s="293" t="s">
        <v>117</v>
      </c>
      <c r="B33" s="293"/>
      <c r="C33" s="293"/>
      <c r="D33" s="293"/>
      <c r="E33" s="289"/>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323"/>
      <c r="AN33" s="323"/>
      <c r="AP33"/>
      <c r="AQ33"/>
    </row>
    <row r="34" spans="1:45"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c r="AP34"/>
      <c r="AQ34"/>
    </row>
    <row r="35" spans="1:45"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5"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5" ht="21" customHeight="1">
      <c r="A37" s="67" t="s">
        <v>210</v>
      </c>
      <c r="B37" s="66"/>
      <c r="C37" s="66"/>
      <c r="D37" s="66"/>
      <c r="E37" s="66"/>
      <c r="F37" s="66"/>
      <c r="G37" s="60"/>
      <c r="H37" s="60"/>
      <c r="I37" s="60"/>
      <c r="J37" s="60"/>
      <c r="K37" s="60"/>
      <c r="L37" s="60"/>
      <c r="M37" s="60"/>
      <c r="N37" s="60"/>
      <c r="O37" s="60"/>
      <c r="AM37" s="66"/>
      <c r="AN37" s="62"/>
    </row>
    <row r="38" spans="1:45" ht="24.9" customHeight="1">
      <c r="A38" s="322"/>
      <c r="B38" s="322"/>
      <c r="C38" s="322"/>
      <c r="D38" s="94">
        <v>4</v>
      </c>
      <c r="E38" s="94">
        <v>5</v>
      </c>
      <c r="F38" s="363">
        <v>6</v>
      </c>
      <c r="G38" s="363"/>
      <c r="H38" s="363"/>
      <c r="I38" s="363">
        <v>7</v>
      </c>
      <c r="J38" s="363"/>
      <c r="K38" s="363"/>
      <c r="L38" s="363">
        <v>8</v>
      </c>
      <c r="M38" s="363"/>
      <c r="N38" s="363"/>
      <c r="O38" s="363">
        <v>9</v>
      </c>
      <c r="P38" s="363"/>
      <c r="Q38" s="363"/>
      <c r="R38" s="363">
        <v>10</v>
      </c>
      <c r="S38" s="363"/>
      <c r="T38" s="363"/>
      <c r="U38" s="363">
        <v>11</v>
      </c>
      <c r="V38" s="363"/>
      <c r="W38" s="363"/>
      <c r="X38" s="363">
        <v>12</v>
      </c>
      <c r="Y38" s="363"/>
      <c r="Z38" s="363"/>
      <c r="AA38" s="363">
        <v>1</v>
      </c>
      <c r="AB38" s="363"/>
      <c r="AC38" s="363"/>
      <c r="AD38" s="363">
        <v>2</v>
      </c>
      <c r="AE38" s="363"/>
      <c r="AF38" s="363"/>
      <c r="AG38" s="363">
        <v>3</v>
      </c>
      <c r="AH38" s="363"/>
      <c r="AI38" s="363"/>
      <c r="AJ38" s="322" t="s">
        <v>211</v>
      </c>
      <c r="AK38" s="322"/>
      <c r="AL38" s="80" t="s">
        <v>212</v>
      </c>
      <c r="AM38"/>
      <c r="AN38"/>
      <c r="AO38"/>
    </row>
    <row r="39" spans="1:45" ht="18" customHeight="1">
      <c r="A39" s="361" t="s">
        <v>213</v>
      </c>
      <c r="B39" s="361"/>
      <c r="C39" s="361"/>
      <c r="D39" s="68">
        <v>1400</v>
      </c>
      <c r="E39" s="68">
        <v>1310</v>
      </c>
      <c r="F39" s="362">
        <v>1400</v>
      </c>
      <c r="G39" s="362"/>
      <c r="H39" s="362"/>
      <c r="I39" s="362">
        <v>1470</v>
      </c>
      <c r="J39" s="362"/>
      <c r="K39" s="362"/>
      <c r="L39" s="362">
        <v>1470</v>
      </c>
      <c r="M39" s="362"/>
      <c r="N39" s="362"/>
      <c r="O39" s="362">
        <v>1330</v>
      </c>
      <c r="P39" s="362"/>
      <c r="Q39" s="362"/>
      <c r="R39" s="362">
        <v>1400</v>
      </c>
      <c r="S39" s="362"/>
      <c r="T39" s="362"/>
      <c r="U39" s="362">
        <v>1400</v>
      </c>
      <c r="V39" s="362"/>
      <c r="W39" s="362"/>
      <c r="X39" s="362">
        <v>1330</v>
      </c>
      <c r="Y39" s="362"/>
      <c r="Z39" s="362"/>
      <c r="AA39" s="362">
        <v>1330</v>
      </c>
      <c r="AB39" s="362"/>
      <c r="AC39" s="362"/>
      <c r="AD39" s="362">
        <v>1330</v>
      </c>
      <c r="AE39" s="362"/>
      <c r="AF39" s="362"/>
      <c r="AG39" s="362">
        <v>1400</v>
      </c>
      <c r="AH39" s="362"/>
      <c r="AI39" s="362"/>
      <c r="AJ39" s="346">
        <f>SUM(D39:AI39)</f>
        <v>16570</v>
      </c>
      <c r="AK39" s="346"/>
      <c r="AL39" s="364">
        <f>ROUNDUP(AJ39/AJ40,1)</f>
        <v>70</v>
      </c>
      <c r="AM39"/>
      <c r="AN39"/>
      <c r="AO39"/>
    </row>
    <row r="40" spans="1:45" ht="18" customHeight="1">
      <c r="A40" s="361" t="s">
        <v>214</v>
      </c>
      <c r="B40" s="361"/>
      <c r="C40" s="361"/>
      <c r="D40" s="68">
        <v>20</v>
      </c>
      <c r="E40" s="68">
        <v>19</v>
      </c>
      <c r="F40" s="362">
        <v>20</v>
      </c>
      <c r="G40" s="362"/>
      <c r="H40" s="362"/>
      <c r="I40" s="362">
        <v>21</v>
      </c>
      <c r="J40" s="362"/>
      <c r="K40" s="362"/>
      <c r="L40" s="362">
        <v>21</v>
      </c>
      <c r="M40" s="362"/>
      <c r="N40" s="362"/>
      <c r="O40" s="362">
        <v>19</v>
      </c>
      <c r="P40" s="362"/>
      <c r="Q40" s="362"/>
      <c r="R40" s="362">
        <v>20</v>
      </c>
      <c r="S40" s="362"/>
      <c r="T40" s="362"/>
      <c r="U40" s="362">
        <v>20</v>
      </c>
      <c r="V40" s="362"/>
      <c r="W40" s="362"/>
      <c r="X40" s="362">
        <v>19</v>
      </c>
      <c r="Y40" s="362"/>
      <c r="Z40" s="362"/>
      <c r="AA40" s="362">
        <v>19</v>
      </c>
      <c r="AB40" s="362"/>
      <c r="AC40" s="362"/>
      <c r="AD40" s="362">
        <v>19</v>
      </c>
      <c r="AE40" s="362"/>
      <c r="AF40" s="362"/>
      <c r="AG40" s="362">
        <v>20</v>
      </c>
      <c r="AH40" s="362"/>
      <c r="AI40" s="362"/>
      <c r="AJ40" s="346">
        <f>+SUM(D40:AI40)</f>
        <v>237</v>
      </c>
      <c r="AK40" s="346"/>
      <c r="AL40" s="365"/>
      <c r="AM40"/>
      <c r="AN40"/>
      <c r="AO40"/>
    </row>
    <row r="41" spans="1:45"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5" ht="18" customHeight="1">
      <c r="A42" s="67" t="s">
        <v>166</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5" ht="24.9" customHeight="1">
      <c r="A43" s="322" t="s">
        <v>170</v>
      </c>
      <c r="B43" s="322"/>
      <c r="C43" s="322" t="s">
        <v>207</v>
      </c>
      <c r="D43" s="322"/>
      <c r="E43" s="320" t="s">
        <v>248</v>
      </c>
      <c r="F43" s="320"/>
      <c r="G43" s="320"/>
      <c r="H43" s="320"/>
      <c r="I43" s="337" t="s">
        <v>249</v>
      </c>
      <c r="J43" s="338"/>
      <c r="K43" s="338"/>
      <c r="L43" s="338"/>
      <c r="M43" s="338"/>
      <c r="N43" s="345"/>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5" ht="18" customHeight="1">
      <c r="A44" s="320" t="s">
        <v>172</v>
      </c>
      <c r="B44" s="320"/>
      <c r="C44" s="357">
        <f>ROUNDDOWN(IF(AL39&lt;=60,1,1+ROUNDUP((AL39-60)/40,0)),1)</f>
        <v>2</v>
      </c>
      <c r="D44" s="357"/>
      <c r="E44" s="357">
        <f>ROUNDDOWN(AL39/6,1)</f>
        <v>11.6</v>
      </c>
      <c r="F44" s="357"/>
      <c r="G44" s="357"/>
      <c r="H44" s="357"/>
      <c r="I44" s="357">
        <f>ROUNDDOWN(AL39/15,1)</f>
        <v>4.5999999999999996</v>
      </c>
      <c r="J44" s="357"/>
      <c r="K44" s="357"/>
      <c r="L44" s="357"/>
      <c r="M44" s="357"/>
      <c r="N44" s="357"/>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5"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5" ht="21" customHeight="1">
      <c r="A46" s="67"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6"/>
      <c r="C47" s="337" t="s">
        <v>408</v>
      </c>
      <c r="D47" s="338"/>
      <c r="E47" s="344" t="s">
        <v>411</v>
      </c>
      <c r="F47" s="344"/>
      <c r="G47" s="344"/>
      <c r="H47" s="344"/>
      <c r="I47" s="337" t="s">
        <v>249</v>
      </c>
      <c r="J47" s="338"/>
      <c r="K47" s="338"/>
      <c r="L47" s="338"/>
      <c r="M47" s="338"/>
      <c r="N47" s="345"/>
      <c r="O47" s="337" t="s">
        <v>412</v>
      </c>
      <c r="P47" s="338"/>
      <c r="Q47" s="338"/>
      <c r="R47" s="338"/>
      <c r="S47" s="338"/>
      <c r="T47" s="345"/>
      <c r="U47" s="337" t="s">
        <v>269</v>
      </c>
      <c r="V47" s="338"/>
      <c r="W47" s="338"/>
      <c r="X47" s="338"/>
      <c r="Y47" s="338"/>
      <c r="Z47" s="345"/>
      <c r="AA47" s="337" t="s">
        <v>410</v>
      </c>
      <c r="AB47" s="338"/>
      <c r="AC47" s="338"/>
      <c r="AD47" s="338"/>
      <c r="AE47" s="338"/>
      <c r="AF47" s="345"/>
      <c r="AG47" s="344" t="s">
        <v>410</v>
      </c>
      <c r="AH47" s="344"/>
      <c r="AI47" s="344"/>
      <c r="AJ47" s="344"/>
      <c r="AK47" s="344"/>
      <c r="AL47" s="344" t="s">
        <v>410</v>
      </c>
      <c r="AM47" s="344"/>
      <c r="AN47" s="62"/>
    </row>
    <row r="48" spans="1:45" ht="18" customHeight="1">
      <c r="A48" s="62"/>
      <c r="B48" s="66"/>
      <c r="C48" s="98" t="s">
        <v>190</v>
      </c>
      <c r="D48" s="98" t="s">
        <v>191</v>
      </c>
      <c r="E48" s="97" t="s">
        <v>190</v>
      </c>
      <c r="F48" s="343" t="s">
        <v>191</v>
      </c>
      <c r="G48" s="343"/>
      <c r="H48" s="343"/>
      <c r="I48" s="340" t="s">
        <v>190</v>
      </c>
      <c r="J48" s="341"/>
      <c r="K48" s="342"/>
      <c r="L48" s="340" t="s">
        <v>191</v>
      </c>
      <c r="M48" s="341"/>
      <c r="N48" s="342"/>
      <c r="O48" s="340" t="s">
        <v>190</v>
      </c>
      <c r="P48" s="341"/>
      <c r="Q48" s="342"/>
      <c r="R48" s="340" t="s">
        <v>191</v>
      </c>
      <c r="S48" s="341"/>
      <c r="T48" s="342"/>
      <c r="U48" s="340" t="s">
        <v>190</v>
      </c>
      <c r="V48" s="341"/>
      <c r="W48" s="342"/>
      <c r="X48" s="340" t="s">
        <v>191</v>
      </c>
      <c r="Y48" s="341"/>
      <c r="Z48" s="342"/>
      <c r="AA48" s="340" t="s">
        <v>190</v>
      </c>
      <c r="AB48" s="341"/>
      <c r="AC48" s="342"/>
      <c r="AD48" s="340" t="s">
        <v>191</v>
      </c>
      <c r="AE48" s="341"/>
      <c r="AF48" s="342"/>
      <c r="AG48" s="340" t="s">
        <v>190</v>
      </c>
      <c r="AH48" s="341"/>
      <c r="AI48" s="342"/>
      <c r="AJ48" s="340" t="s">
        <v>191</v>
      </c>
      <c r="AK48" s="342"/>
      <c r="AL48" s="97" t="s">
        <v>27</v>
      </c>
      <c r="AM48" s="97" t="s">
        <v>216</v>
      </c>
      <c r="AN48" s="62"/>
      <c r="AP48" s="60"/>
      <c r="AQ48" s="60"/>
      <c r="AR48" s="60"/>
      <c r="AS48" s="60"/>
    </row>
    <row r="49" spans="1:45" ht="18" customHeight="1">
      <c r="A49" s="62"/>
      <c r="B49" s="74" t="s">
        <v>192</v>
      </c>
      <c r="C49" s="97">
        <f>COUNTIFS($B$12:$B$31,C$47,$C$12:$C$31,"A",$E$12:$E$31,"*")</f>
        <v>1</v>
      </c>
      <c r="D49" s="97">
        <f>COUNTIFS($B$12:$B$31,C$47,$C$12:$C$31,"B",$E$12:$E$31,"*")</f>
        <v>0</v>
      </c>
      <c r="E49" s="97">
        <f>COUNTIFS($B$12:$B$31,E$47,$C$12:$C$31,"A",$E$12:$E$31,"*")</f>
        <v>0</v>
      </c>
      <c r="F49" s="340">
        <f>COUNTIFS($B$12:$B$31,E$47,$C$12:$C$31,"B",$E$12:$E$31,"*")</f>
        <v>1</v>
      </c>
      <c r="G49" s="341"/>
      <c r="H49" s="342"/>
      <c r="I49" s="340">
        <f>COUNTIFS($B$12:$B$31,I$47,$C$12:$C$31,"A",$E$12:$E$31,"*")</f>
        <v>0</v>
      </c>
      <c r="J49" s="341"/>
      <c r="K49" s="342"/>
      <c r="L49" s="340">
        <f>COUNTIFS($B$12:$B$31,I$47,$C$12:$C$31,"B",$E$12:$E$31,"*")</f>
        <v>0</v>
      </c>
      <c r="M49" s="341"/>
      <c r="N49" s="342"/>
      <c r="O49" s="340">
        <f>COUNTIFS($B$12:$B$31,O$47,$C$12:$C$31,"A",$E$12:$E$31,"*")</f>
        <v>0</v>
      </c>
      <c r="P49" s="341"/>
      <c r="Q49" s="342"/>
      <c r="R49" s="340">
        <f>COUNTIFS($B$12:$B$31,O$47,$C$12:$C$31,"B",$E$12:$E$31,"*")</f>
        <v>0</v>
      </c>
      <c r="S49" s="341"/>
      <c r="T49" s="342"/>
      <c r="U49" s="340">
        <f>COUNTIFS($B$12:$B$31,U$47,$C$12:$C$31,"A",$E$12:$E$31,"*")</f>
        <v>0</v>
      </c>
      <c r="V49" s="341"/>
      <c r="W49" s="342"/>
      <c r="X49" s="340">
        <f>COUNTIFS($B$12:$B$31,U$47,$C$12:$C$31,"B",$E$12:$E$31,"*")</f>
        <v>0</v>
      </c>
      <c r="Y49" s="341"/>
      <c r="Z49" s="342"/>
      <c r="AA49" s="340">
        <f>COUNTIFS($B$12:$B$31,AA$47,$C$12:$C$31,"A",$E$12:$E$31,"*")</f>
        <v>0</v>
      </c>
      <c r="AB49" s="341"/>
      <c r="AC49" s="342"/>
      <c r="AD49" s="340">
        <f>COUNTIFS($B$12:$B$31,AA$47,$C$12:$C$31,"B",$E$12:$E$31,"*")</f>
        <v>0</v>
      </c>
      <c r="AE49" s="341"/>
      <c r="AF49" s="342"/>
      <c r="AG49" s="340">
        <f>COUNTIFS($B$12:$B$31,AG$47,$C$12:$C$31,"A",$E$12:$E$31,"*")</f>
        <v>0</v>
      </c>
      <c r="AH49" s="341"/>
      <c r="AI49" s="342"/>
      <c r="AJ49" s="340">
        <f>COUNTIFS($B$12:$B$31,AG$47,$C$12:$C$31,"B",$E$12:$E$31,"*")</f>
        <v>0</v>
      </c>
      <c r="AK49" s="342"/>
      <c r="AL49" s="97">
        <f>COUNTIFS($B$12:$B$31,AL$47,$C$12:$C$31,"A",$E$12:$E$31,"*")</f>
        <v>0</v>
      </c>
      <c r="AM49" s="97">
        <f>COUNTIFS($B$12:$B$31,AL$47,$C$12:$C$31,"B",$E$12:$E$31,"*")</f>
        <v>0</v>
      </c>
      <c r="AN49" s="62"/>
      <c r="AP49" s="60"/>
      <c r="AQ49" s="60"/>
      <c r="AR49" s="60"/>
      <c r="AS49" s="60"/>
    </row>
    <row r="50" spans="1:45" ht="18" customHeight="1">
      <c r="A50" s="62"/>
      <c r="B50" s="80" t="s">
        <v>193</v>
      </c>
      <c r="C50" s="97">
        <f>COUNTIFS($B$12:$B$31,C$47,$C$12:$C$31,"C",$E$12:$E$31,"*")</f>
        <v>0</v>
      </c>
      <c r="D50" s="97">
        <f>COUNTIFS($B$12:$B$31,C$47,$C$12:$C$31,"D",$E$12:$E$31,"*")</f>
        <v>0</v>
      </c>
      <c r="E50" s="97">
        <f>COUNTIFS($B$12:$B$31,E$47,$C$12:$C$31,"C",$E$12:$E$31,"*")</f>
        <v>0</v>
      </c>
      <c r="F50" s="340">
        <f>COUNTIFS($B$12:$B$31,E$47,$C$12:$C$31,"D",$E$12:$E$31,"*")</f>
        <v>0</v>
      </c>
      <c r="G50" s="341"/>
      <c r="H50" s="342"/>
      <c r="I50" s="340">
        <f>COUNTIFS($B$12:$B$31,I$47,$C$12:$C$31,"C",$E$12:$E$31,"*")</f>
        <v>1</v>
      </c>
      <c r="J50" s="341"/>
      <c r="K50" s="342"/>
      <c r="L50" s="340">
        <f>COUNTIFS($B$12:$B$31,I$47,$C$12:$C$31,"D",$E$12:$E$31,"*")</f>
        <v>0</v>
      </c>
      <c r="M50" s="341"/>
      <c r="N50" s="342"/>
      <c r="O50" s="340">
        <f>COUNTIFS($B$12:$B$31,O$47,$C$12:$C$31,"C",$E$12:$E$31,"*")</f>
        <v>0</v>
      </c>
      <c r="P50" s="341"/>
      <c r="Q50" s="342"/>
      <c r="R50" s="340">
        <f>COUNTIFS($B$12:$B$31,O$47,$C$12:$C$31,"D",$E$12:$E$31,"*")</f>
        <v>1</v>
      </c>
      <c r="S50" s="341"/>
      <c r="T50" s="342"/>
      <c r="U50" s="340">
        <f>COUNTIFS($B$12:$B$31,U$47,$C$12:$C$31,"C",$E$12:$E$31,"*")</f>
        <v>0</v>
      </c>
      <c r="V50" s="341"/>
      <c r="W50" s="342"/>
      <c r="X50" s="340">
        <f>COUNTIFS($B$12:$B$31,U$47,$C$12:$C$31,"D",$E$12:$E$31,"*")</f>
        <v>0</v>
      </c>
      <c r="Y50" s="341"/>
      <c r="Z50" s="342"/>
      <c r="AA50" s="340">
        <f>COUNTIFS($B$12:$B$31,AA$47,$C$12:$C$31,"C",$E$12:$E$31,"*")</f>
        <v>0</v>
      </c>
      <c r="AB50" s="341"/>
      <c r="AC50" s="342"/>
      <c r="AD50" s="340">
        <f>COUNTIFS($B$12:$B$31,AA$47,$C$12:$C$31,"D",$E$12:$E$31,"*")</f>
        <v>0</v>
      </c>
      <c r="AE50" s="341"/>
      <c r="AF50" s="342"/>
      <c r="AG50" s="340">
        <f>COUNTIFS($B$12:$B$31,AG$47,$C$12:$C$31,"C",$E$12:$E$31,"*")</f>
        <v>0</v>
      </c>
      <c r="AH50" s="341"/>
      <c r="AI50" s="342"/>
      <c r="AJ50" s="340">
        <f>COUNTIFS($B$12:$B$31,AG$47,$C$12:$C$31,"D",$E$12:$E$31,"*")</f>
        <v>0</v>
      </c>
      <c r="AK50" s="342"/>
      <c r="AL50" s="97">
        <f>COUNTIFS($B$12:$B$31,AL$47,$C$12:$C$31,"C",$E$12:$E$31,"*")</f>
        <v>0</v>
      </c>
      <c r="AM50" s="97">
        <f>COUNTIFS($B$12:$B$31,AL$47,$C$12:$C$31,"D",$E$12:$E$31,"*")</f>
        <v>0</v>
      </c>
      <c r="AN50" s="62"/>
      <c r="AP50" s="60"/>
      <c r="AQ50" s="60"/>
      <c r="AR50" s="60"/>
      <c r="AS50" s="60"/>
    </row>
    <row r="51" spans="1:45" ht="24.9" customHeight="1">
      <c r="A51" s="62"/>
      <c r="B51" s="80" t="s">
        <v>194</v>
      </c>
      <c r="C51" s="337">
        <f>IF($AK$3="４週",SUMIFS($AK$12:$AK$31,$B$12:$B$31,C47)/4/$AH$6,IF($AK$3="歴月",SUMIFS($AK$12:$AK$31,$B$12:$B$31,C47)/$AL$6,"記載する期間を選択してください"))</f>
        <v>0</v>
      </c>
      <c r="D51" s="345"/>
      <c r="E51" s="337">
        <f>IF($AK$3="４週",SUMIFS($AK$12:$AK$31,$B$12:$B$31,E47)/4/$AH$6,IF($AK$3="歴月",SUMIFS($AK$12:$AK$31,$B$12:$B$31,E47)/$AL$6,"記載する期間を選択してください"))</f>
        <v>0</v>
      </c>
      <c r="F51" s="338"/>
      <c r="G51" s="338"/>
      <c r="H51" s="345"/>
      <c r="I51" s="337">
        <f>IF($AK$3="４週",SUMIFS($AK$12:$AK$31,$B$12:$B$31,I47)/4/$AH$6,IF($AK$3="歴月",SUMIFS($AK$12:$AK$31,$B$12:$B$31,I47)/$AL$6,"記載する期間を選択してください"))</f>
        <v>0</v>
      </c>
      <c r="J51" s="338"/>
      <c r="K51" s="338"/>
      <c r="L51" s="338"/>
      <c r="M51" s="338"/>
      <c r="N51" s="345"/>
      <c r="O51" s="337">
        <f>IF($AK$3="４週",SUMIFS($AK$12:$AK$31,$B$12:$B$31,O47)/4/$AH$6,IF($AK$3="歴月",SUMIFS($AK$12:$AK$31,$B$12:$B$31,O47)/$AL$6,"記載する期間を選択してください"))</f>
        <v>0</v>
      </c>
      <c r="P51" s="338"/>
      <c r="Q51" s="338"/>
      <c r="R51" s="338"/>
      <c r="S51" s="338"/>
      <c r="T51" s="345"/>
      <c r="U51" s="337">
        <f>IF($AK$3="４週",SUMIFS($AK$12:$AK$31,$B$12:$B$31,U47)/4/$AH$6,IF($AK$3="歴月",SUMIFS($AK$12:$AK$31,$B$12:$B$31,U47)/$AL$6,"記載する期間を選択してください"))</f>
        <v>0</v>
      </c>
      <c r="V51" s="338"/>
      <c r="W51" s="338"/>
      <c r="X51" s="338"/>
      <c r="Y51" s="338"/>
      <c r="Z51" s="345"/>
      <c r="AA51" s="337">
        <f>IF($AK$3="４週",SUMIFS($AK$12:$AK$31,$B$12:$B$31,AA47)/4/$AH$6,IF($AK$3="歴月",SUMIFS($AK$12:$AK$31,$B$12:$B$31,AA47)/$AL$6,"記載する期間を選択してください"))</f>
        <v>0</v>
      </c>
      <c r="AB51" s="338"/>
      <c r="AC51" s="338"/>
      <c r="AD51" s="338"/>
      <c r="AE51" s="338"/>
      <c r="AF51" s="345"/>
      <c r="AG51" s="337">
        <f>IF($AK$3="４週",SUMIFS($AK$12:$AK$31,$B$12:$B$31,AG47)/4/$AH$6,IF($AK$3="歴月",SUMIFS($AK$12:$AK$31,$B$12:$B$31,AG47)/$AL$6,"記載する期間を選択してください"))</f>
        <v>0</v>
      </c>
      <c r="AH51" s="338"/>
      <c r="AI51" s="338"/>
      <c r="AJ51" s="338"/>
      <c r="AK51" s="345"/>
      <c r="AL51" s="337">
        <f>IF($AK$3="４週",SUMIFS($AK$12:$AK$31,$B$12:$B$31,AL47)/4/$AH$6,IF($AK$3="歴月",SUMIFS($AK$12:$AK$31,$B$12:$B$31,AL47)/$AL$6,"記載する期間を選択してください"))</f>
        <v>0</v>
      </c>
      <c r="AM51" s="345"/>
      <c r="AN51" s="62"/>
      <c r="AP51" s="60"/>
      <c r="AQ51" s="60"/>
      <c r="AR51" s="60"/>
      <c r="AS51" s="60"/>
    </row>
    <row r="52" spans="1:45"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c r="AP52" s="60"/>
      <c r="AQ52" s="60"/>
      <c r="AR52" s="60"/>
      <c r="AS52" s="60"/>
    </row>
    <row r="53" spans="1:45"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5"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P54" s="59"/>
      <c r="AQ54" s="59"/>
      <c r="AR54" s="59"/>
      <c r="AS54" s="59"/>
    </row>
    <row r="55" spans="1:45"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P55" s="59"/>
      <c r="AQ55" s="59"/>
      <c r="AR55" s="59"/>
      <c r="AS55" s="59"/>
    </row>
    <row r="56" spans="1:45" s="60" customFormat="1" ht="15" customHeight="1">
      <c r="A56" s="60" t="s">
        <v>250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P56" s="59"/>
      <c r="AQ56" s="59"/>
      <c r="AR56" s="59"/>
      <c r="AS56" s="59"/>
    </row>
    <row r="57" spans="1:45" s="60" customFormat="1" ht="15" customHeight="1">
      <c r="A57" s="60" t="s">
        <v>362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P57" s="59"/>
      <c r="AQ57" s="59"/>
      <c r="AR57" s="59"/>
      <c r="AS57" s="59"/>
    </row>
    <row r="58" spans="1:45" s="60" customFormat="1" ht="15" customHeight="1">
      <c r="A58" s="60" t="s">
        <v>363</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P58" s="59"/>
      <c r="AQ58" s="59"/>
      <c r="AR58" s="59"/>
      <c r="AS58" s="59"/>
    </row>
    <row r="59" spans="1:45" ht="15" customHeight="1">
      <c r="A59" s="60" t="s">
        <v>123</v>
      </c>
      <c r="B59" s="90"/>
      <c r="C59" s="60"/>
      <c r="D59" s="60"/>
      <c r="E59" s="60"/>
      <c r="F59" s="60"/>
      <c r="G59" s="60"/>
    </row>
    <row r="60" spans="1:45" ht="15" customHeight="1">
      <c r="A60" s="60" t="s">
        <v>364</v>
      </c>
      <c r="B60" s="90"/>
      <c r="C60" s="60"/>
      <c r="D60" s="60"/>
      <c r="E60" s="60"/>
      <c r="F60" s="60"/>
      <c r="G60" s="60"/>
    </row>
    <row r="61" spans="1:45" ht="15" customHeight="1">
      <c r="A61" s="60"/>
      <c r="B61" s="74" t="s">
        <v>125</v>
      </c>
      <c r="C61" s="322" t="s">
        <v>126</v>
      </c>
      <c r="D61" s="322"/>
      <c r="E61" s="322"/>
      <c r="F61" s="60"/>
      <c r="G61" s="60"/>
    </row>
    <row r="62" spans="1:45" ht="15" customHeight="1">
      <c r="A62" s="60"/>
      <c r="B62" s="93" t="s">
        <v>127</v>
      </c>
      <c r="C62" s="346" t="s">
        <v>128</v>
      </c>
      <c r="D62" s="346"/>
      <c r="E62" s="346"/>
      <c r="F62" s="60"/>
      <c r="G62" s="60"/>
    </row>
    <row r="63" spans="1:45" ht="15" customHeight="1">
      <c r="A63" s="60"/>
      <c r="B63" s="93" t="s">
        <v>129</v>
      </c>
      <c r="C63" s="346" t="s">
        <v>130</v>
      </c>
      <c r="D63" s="346"/>
      <c r="E63" s="346"/>
      <c r="F63" s="60"/>
      <c r="G63" s="60"/>
    </row>
    <row r="64" spans="1:45" ht="15" customHeight="1">
      <c r="A64" s="60"/>
      <c r="B64" s="93" t="s">
        <v>131</v>
      </c>
      <c r="C64" s="346" t="s">
        <v>132</v>
      </c>
      <c r="D64" s="346"/>
      <c r="E64" s="346"/>
      <c r="F64" s="60"/>
      <c r="G64" s="60"/>
    </row>
    <row r="65" spans="1:7" ht="15" customHeight="1">
      <c r="A65" s="60"/>
      <c r="B65" s="93" t="s">
        <v>133</v>
      </c>
      <c r="C65" s="346" t="s">
        <v>134</v>
      </c>
      <c r="D65" s="346"/>
      <c r="E65" s="34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0"/>
      <c r="C69" s="60"/>
      <c r="D69" s="60"/>
      <c r="E69" s="60"/>
      <c r="F69" s="60"/>
      <c r="G69" s="60"/>
    </row>
    <row r="70" spans="1:7" ht="15" customHeight="1">
      <c r="A70" s="60" t="s">
        <v>139</v>
      </c>
      <c r="B70" s="90"/>
      <c r="C70" s="60"/>
      <c r="D70" s="60"/>
      <c r="E70" s="60"/>
      <c r="F70" s="60"/>
      <c r="G70" s="60"/>
    </row>
    <row r="71" spans="1:7" ht="15" customHeight="1">
      <c r="A71" s="60" t="s">
        <v>140</v>
      </c>
      <c r="B71" s="90"/>
      <c r="C71" s="60"/>
      <c r="D71" s="60"/>
      <c r="E71" s="60"/>
      <c r="F71" s="60"/>
      <c r="G71" s="60"/>
    </row>
    <row r="72" spans="1:7" ht="15" customHeight="1">
      <c r="A72" s="60" t="s">
        <v>366</v>
      </c>
      <c r="B72" s="90"/>
      <c r="C72" s="60"/>
      <c r="D72" s="60"/>
      <c r="E72" s="60"/>
      <c r="F72" s="60"/>
      <c r="G72" s="60"/>
    </row>
    <row r="73" spans="1:7" ht="15" customHeight="1">
      <c r="A73" s="60" t="s">
        <v>367</v>
      </c>
      <c r="B73" s="90"/>
      <c r="C73" s="60"/>
      <c r="D73" s="60"/>
      <c r="E73" s="60"/>
      <c r="F73" s="60"/>
      <c r="G73" s="60"/>
    </row>
    <row r="74" spans="1:7" ht="15" customHeight="1">
      <c r="A74" s="60" t="s">
        <v>368</v>
      </c>
      <c r="B74" s="90"/>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146</v>
      </c>
      <c r="B77" s="90"/>
      <c r="C77" s="60"/>
      <c r="D77" s="60"/>
      <c r="E77" s="60"/>
      <c r="F77" s="60"/>
      <c r="G77" s="60"/>
    </row>
    <row r="78" spans="1:7" ht="15" customHeight="1">
      <c r="A78" s="60" t="s">
        <v>147</v>
      </c>
      <c r="B78" s="90"/>
      <c r="C78" s="60"/>
      <c r="D78" s="60"/>
      <c r="E78" s="60"/>
      <c r="F78" s="60"/>
      <c r="G78" s="60"/>
    </row>
    <row r="79" spans="1:7" ht="15" customHeight="1">
      <c r="A79" s="60" t="s">
        <v>148</v>
      </c>
      <c r="B79" s="90"/>
      <c r="C79" s="60"/>
      <c r="D79" s="60"/>
      <c r="E79" s="60"/>
      <c r="F79" s="60"/>
      <c r="G79" s="60"/>
    </row>
    <row r="80" spans="1:7" ht="15" customHeight="1">
      <c r="A80" s="60" t="s">
        <v>149</v>
      </c>
      <c r="B80" s="90"/>
      <c r="C80" s="60"/>
      <c r="D80" s="60"/>
      <c r="E80" s="60"/>
      <c r="F80" s="60"/>
      <c r="G80" s="60"/>
    </row>
    <row r="81" spans="1:7" ht="15" customHeight="1">
      <c r="A81" s="60" t="s">
        <v>150</v>
      </c>
      <c r="B81" s="90"/>
      <c r="C81" s="60"/>
      <c r="D81" s="60"/>
      <c r="E81" s="60"/>
      <c r="F81" s="60"/>
      <c r="G81" s="60"/>
    </row>
    <row r="82" spans="1:7" ht="15" customHeight="1">
      <c r="A82" s="60" t="s">
        <v>151</v>
      </c>
      <c r="B82" s="90"/>
      <c r="C82" s="60"/>
      <c r="D82" s="60"/>
      <c r="E82" s="60"/>
      <c r="F82" s="60"/>
      <c r="G82" s="60"/>
    </row>
    <row r="83" spans="1:7" ht="15" customHeight="1">
      <c r="A83" s="60" t="s">
        <v>369</v>
      </c>
      <c r="B83" s="90"/>
      <c r="C83" s="60"/>
      <c r="D83" s="60"/>
      <c r="E83" s="60"/>
      <c r="F83" s="60"/>
      <c r="G83" s="60"/>
    </row>
    <row r="84" spans="1:7" ht="15" customHeight="1">
      <c r="A84" s="60" t="s">
        <v>370</v>
      </c>
      <c r="B84" s="90"/>
      <c r="C84" s="60"/>
      <c r="D84" s="60"/>
      <c r="E84" s="60"/>
      <c r="F84" s="60"/>
      <c r="G84" s="60"/>
    </row>
  </sheetData>
  <mergeCells count="148">
    <mergeCell ref="AP1:AR5"/>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hyperlinks>
    <hyperlink ref="AP1:AR5" location="表紙!A1" display="表紙!A1" xr:uid="{B9861542-0CB7-4817-8E61-4BDF3C9D6CD4}"/>
  </hyperlink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topLeftCell="M1" zoomScaleNormal="100" zoomScaleSheetLayoutView="100" workbookViewId="0">
      <selection activeCell="AQ9" sqref="AQ9"/>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5" width="8.59765625" style="59" customWidth="1"/>
    <col min="46"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251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252</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142"/>
      <c r="AD5" s="142"/>
      <c r="AE5" s="142"/>
      <c r="AF5" s="142"/>
      <c r="AG5" s="142"/>
      <c r="AH5" s="142"/>
      <c r="AI5" s="143" t="s">
        <v>244</v>
      </c>
      <c r="AJ5" s="141"/>
      <c r="AK5" s="376" t="s">
        <v>245</v>
      </c>
      <c r="AL5" s="377"/>
      <c r="AM5" s="377"/>
      <c r="AN5" s="378"/>
      <c r="AP5" s="431"/>
      <c r="AQ5" s="432"/>
      <c r="AR5" s="433"/>
    </row>
    <row r="6" spans="1:44"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136" t="s">
        <v>353</v>
      </c>
      <c r="AH6" s="379">
        <v>40</v>
      </c>
      <c r="AI6" s="380"/>
      <c r="AJ6" s="381"/>
      <c r="AK6" s="85" t="s">
        <v>100</v>
      </c>
      <c r="AL6" s="145">
        <v>160</v>
      </c>
      <c r="AM6" s="85" t="s">
        <v>101</v>
      </c>
      <c r="AN6" s="62"/>
    </row>
    <row r="7" spans="1:44"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4" ht="15" customHeight="1">
      <c r="A8" s="323" t="s">
        <v>102</v>
      </c>
      <c r="B8" s="325" t="s">
        <v>355</v>
      </c>
      <c r="C8" s="300" t="s">
        <v>356</v>
      </c>
      <c r="D8" s="322" t="s">
        <v>357</v>
      </c>
      <c r="E8" s="288" t="s">
        <v>358</v>
      </c>
      <c r="F8" s="324" t="s">
        <v>354</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382" t="s">
        <v>359</v>
      </c>
      <c r="AL8" s="320" t="s">
        <v>360</v>
      </c>
      <c r="AM8" s="321" t="s">
        <v>361</v>
      </c>
      <c r="AN8" s="321"/>
    </row>
    <row r="9" spans="1:44"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382"/>
      <c r="AL9" s="320"/>
      <c r="AM9" s="321"/>
      <c r="AN9" s="321"/>
    </row>
    <row r="10" spans="1:44"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82"/>
      <c r="AL10" s="320"/>
      <c r="AM10" s="321"/>
      <c r="AN10" s="321"/>
    </row>
    <row r="11" spans="1:44"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82"/>
      <c r="AL11" s="320"/>
      <c r="AM11" s="321"/>
      <c r="AN11" s="321"/>
    </row>
    <row r="12" spans="1:44"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row>
    <row r="13" spans="1:44" ht="18" customHeight="1">
      <c r="A13" s="73">
        <v>2</v>
      </c>
      <c r="B13" s="99" t="s">
        <v>207</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row>
    <row r="14" spans="1:44" ht="18" customHeight="1">
      <c r="A14" s="73">
        <v>3</v>
      </c>
      <c r="B14" s="99" t="s">
        <v>247</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row>
    <row r="15" spans="1:44" ht="18" customHeight="1">
      <c r="A15" s="73">
        <v>4</v>
      </c>
      <c r="B15" s="99" t="s">
        <v>253</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3"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3"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3"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3"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3"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3"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3"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3"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3"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3"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3"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3"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3"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3"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3"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row>
    <row r="32" spans="1:43" ht="18" customHeight="1">
      <c r="A32" s="288" t="s">
        <v>116</v>
      </c>
      <c r="B32" s="293"/>
      <c r="C32" s="293"/>
      <c r="D32" s="293"/>
      <c r="E32" s="293"/>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1"/>
        <v>0</v>
      </c>
      <c r="AL32" s="70">
        <f t="shared" si="0"/>
        <v>0</v>
      </c>
      <c r="AM32" s="323"/>
      <c r="AN32" s="323"/>
      <c r="AP32"/>
      <c r="AQ32"/>
    </row>
    <row r="33" spans="1:45" ht="18" customHeight="1">
      <c r="A33" s="293" t="s">
        <v>117</v>
      </c>
      <c r="B33" s="293"/>
      <c r="C33" s="293"/>
      <c r="D33" s="293"/>
      <c r="E33" s="289"/>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323"/>
      <c r="AN33" s="323"/>
      <c r="AP33"/>
      <c r="AQ33"/>
    </row>
    <row r="34" spans="1:45"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c r="AP34"/>
      <c r="AQ34"/>
    </row>
    <row r="35" spans="1:45"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5"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5" ht="21" customHeight="1">
      <c r="A37" s="67" t="s">
        <v>210</v>
      </c>
      <c r="B37" s="66"/>
      <c r="C37" s="66"/>
      <c r="D37" s="66"/>
      <c r="E37" s="66"/>
      <c r="F37" s="66"/>
      <c r="G37" s="60"/>
      <c r="H37" s="60"/>
      <c r="I37" s="60"/>
      <c r="J37" s="60"/>
      <c r="K37" s="60"/>
      <c r="L37" s="60"/>
      <c r="M37" s="60"/>
      <c r="N37" s="60"/>
      <c r="O37" s="60"/>
      <c r="AM37" s="66"/>
      <c r="AN37" s="62"/>
    </row>
    <row r="38" spans="1:45" ht="24.9" customHeight="1">
      <c r="A38" s="322"/>
      <c r="B38" s="322"/>
      <c r="C38" s="322"/>
      <c r="D38" s="94">
        <v>4</v>
      </c>
      <c r="E38" s="94">
        <v>5</v>
      </c>
      <c r="F38" s="363">
        <v>6</v>
      </c>
      <c r="G38" s="363"/>
      <c r="H38" s="363"/>
      <c r="I38" s="363">
        <v>7</v>
      </c>
      <c r="J38" s="363"/>
      <c r="K38" s="363"/>
      <c r="L38" s="363">
        <v>8</v>
      </c>
      <c r="M38" s="363"/>
      <c r="N38" s="363"/>
      <c r="O38" s="363">
        <v>9</v>
      </c>
      <c r="P38" s="363"/>
      <c r="Q38" s="363"/>
      <c r="R38" s="363">
        <v>10</v>
      </c>
      <c r="S38" s="363"/>
      <c r="T38" s="363"/>
      <c r="U38" s="363">
        <v>11</v>
      </c>
      <c r="V38" s="363"/>
      <c r="W38" s="363"/>
      <c r="X38" s="363">
        <v>12</v>
      </c>
      <c r="Y38" s="363"/>
      <c r="Z38" s="363"/>
      <c r="AA38" s="363">
        <v>1</v>
      </c>
      <c r="AB38" s="363"/>
      <c r="AC38" s="363"/>
      <c r="AD38" s="363">
        <v>2</v>
      </c>
      <c r="AE38" s="363"/>
      <c r="AF38" s="363"/>
      <c r="AG38" s="363">
        <v>3</v>
      </c>
      <c r="AH38" s="363"/>
      <c r="AI38" s="363"/>
      <c r="AJ38" s="322" t="s">
        <v>211</v>
      </c>
      <c r="AK38" s="322"/>
      <c r="AL38" s="80" t="s">
        <v>212</v>
      </c>
      <c r="AM38"/>
      <c r="AN38"/>
      <c r="AO38"/>
    </row>
    <row r="39" spans="1:45" ht="18" customHeight="1">
      <c r="A39" s="361" t="s">
        <v>213</v>
      </c>
      <c r="B39" s="361"/>
      <c r="C39" s="361"/>
      <c r="D39" s="68">
        <v>1400</v>
      </c>
      <c r="E39" s="68">
        <v>1310</v>
      </c>
      <c r="F39" s="362">
        <v>1400</v>
      </c>
      <c r="G39" s="362"/>
      <c r="H39" s="362"/>
      <c r="I39" s="362">
        <v>1470</v>
      </c>
      <c r="J39" s="362"/>
      <c r="K39" s="362"/>
      <c r="L39" s="362">
        <v>1470</v>
      </c>
      <c r="M39" s="362"/>
      <c r="N39" s="362"/>
      <c r="O39" s="362">
        <v>1330</v>
      </c>
      <c r="P39" s="362"/>
      <c r="Q39" s="362"/>
      <c r="R39" s="362">
        <v>1400</v>
      </c>
      <c r="S39" s="362"/>
      <c r="T39" s="362"/>
      <c r="U39" s="362">
        <v>1400</v>
      </c>
      <c r="V39" s="362"/>
      <c r="W39" s="362"/>
      <c r="X39" s="362">
        <v>1330</v>
      </c>
      <c r="Y39" s="362"/>
      <c r="Z39" s="362"/>
      <c r="AA39" s="362">
        <v>1330</v>
      </c>
      <c r="AB39" s="362"/>
      <c r="AC39" s="362"/>
      <c r="AD39" s="362">
        <v>1330</v>
      </c>
      <c r="AE39" s="362"/>
      <c r="AF39" s="362"/>
      <c r="AG39" s="362">
        <v>1400</v>
      </c>
      <c r="AH39" s="362"/>
      <c r="AI39" s="362"/>
      <c r="AJ39" s="346">
        <f>SUM(D39:AI39)</f>
        <v>16570</v>
      </c>
      <c r="AK39" s="346"/>
      <c r="AL39" s="364">
        <f>ROUNDUP(AJ39/AJ40,1)</f>
        <v>70</v>
      </c>
      <c r="AM39"/>
      <c r="AN39"/>
      <c r="AO39"/>
    </row>
    <row r="40" spans="1:45" ht="18" customHeight="1">
      <c r="A40" s="361" t="s">
        <v>214</v>
      </c>
      <c r="B40" s="361"/>
      <c r="C40" s="361"/>
      <c r="D40" s="68">
        <v>20</v>
      </c>
      <c r="E40" s="68">
        <v>19</v>
      </c>
      <c r="F40" s="362">
        <v>20</v>
      </c>
      <c r="G40" s="362"/>
      <c r="H40" s="362"/>
      <c r="I40" s="362">
        <v>21</v>
      </c>
      <c r="J40" s="362"/>
      <c r="K40" s="362"/>
      <c r="L40" s="362">
        <v>21</v>
      </c>
      <c r="M40" s="362"/>
      <c r="N40" s="362"/>
      <c r="O40" s="362">
        <v>19</v>
      </c>
      <c r="P40" s="362"/>
      <c r="Q40" s="362"/>
      <c r="R40" s="362">
        <v>20</v>
      </c>
      <c r="S40" s="362"/>
      <c r="T40" s="362"/>
      <c r="U40" s="362">
        <v>20</v>
      </c>
      <c r="V40" s="362"/>
      <c r="W40" s="362"/>
      <c r="X40" s="362">
        <v>19</v>
      </c>
      <c r="Y40" s="362"/>
      <c r="Z40" s="362"/>
      <c r="AA40" s="362">
        <v>19</v>
      </c>
      <c r="AB40" s="362"/>
      <c r="AC40" s="362"/>
      <c r="AD40" s="362">
        <v>19</v>
      </c>
      <c r="AE40" s="362"/>
      <c r="AF40" s="362"/>
      <c r="AG40" s="362">
        <v>20</v>
      </c>
      <c r="AH40" s="362"/>
      <c r="AI40" s="362"/>
      <c r="AJ40" s="346">
        <f>+SUM(D40:AI40)</f>
        <v>237</v>
      </c>
      <c r="AK40" s="346"/>
      <c r="AL40" s="365"/>
      <c r="AM40"/>
      <c r="AN40"/>
      <c r="AO40"/>
    </row>
    <row r="41" spans="1:45" ht="5.0999999999999996" customHeight="1">
      <c r="A41" s="83"/>
      <c r="B41" s="83"/>
      <c r="C41" s="83"/>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2"/>
      <c r="AK41" s="60"/>
      <c r="AL41" s="66"/>
      <c r="AM41" s="66"/>
      <c r="AN41" s="62"/>
    </row>
    <row r="42" spans="1:45" ht="18" customHeight="1">
      <c r="A42" s="67" t="s">
        <v>166</v>
      </c>
      <c r="B42" s="60"/>
      <c r="D42" s="60"/>
      <c r="E42" s="60"/>
      <c r="F42" s="60"/>
      <c r="G42" s="60"/>
      <c r="H42" s="60"/>
      <c r="I42"/>
      <c r="J42"/>
      <c r="K42"/>
      <c r="L42"/>
      <c r="M42"/>
      <c r="N42"/>
      <c r="O42" s="60"/>
      <c r="P42" s="60"/>
      <c r="Q42" s="60"/>
      <c r="R42" s="60"/>
      <c r="S42" s="60"/>
      <c r="T42" s="60"/>
      <c r="U42" s="60"/>
      <c r="V42" s="60"/>
      <c r="W42" s="66"/>
      <c r="X42" s="60"/>
      <c r="Y42" s="60"/>
      <c r="Z42" s="60"/>
      <c r="AA42" s="60"/>
      <c r="AB42" s="60"/>
      <c r="AC42" s="60"/>
      <c r="AD42" s="60"/>
      <c r="AE42" s="60"/>
      <c r="AF42" s="60"/>
      <c r="AG42" s="60"/>
      <c r="AH42" s="60"/>
      <c r="AI42" s="60"/>
      <c r="AJ42" s="102"/>
      <c r="AK42" s="60"/>
      <c r="AL42" s="66"/>
      <c r="AM42" s="66"/>
      <c r="AN42" s="62"/>
    </row>
    <row r="43" spans="1:45" ht="24.9" customHeight="1">
      <c r="A43" s="322" t="s">
        <v>170</v>
      </c>
      <c r="B43" s="322"/>
      <c r="C43" s="322" t="s">
        <v>207</v>
      </c>
      <c r="D43" s="322"/>
      <c r="E43" s="320" t="s">
        <v>248</v>
      </c>
      <c r="F43" s="320"/>
      <c r="G43" s="320"/>
      <c r="H43" s="320"/>
      <c r="I43" s="339"/>
      <c r="J43" s="339"/>
      <c r="K43" s="339"/>
      <c r="L43" s="339"/>
      <c r="M43" s="339"/>
      <c r="N43" s="339"/>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5" ht="18" customHeight="1">
      <c r="A44" s="320" t="s">
        <v>172</v>
      </c>
      <c r="B44" s="320"/>
      <c r="C44" s="357">
        <f>ROUNDDOWN(IF(AL39&lt;=60,1,1+ROUNDUP((AL39-60)/40,0)),1)</f>
        <v>2</v>
      </c>
      <c r="D44" s="357"/>
      <c r="E44" s="357">
        <f>ROUNDDOWN(AL39/10,1)</f>
        <v>7</v>
      </c>
      <c r="F44" s="357"/>
      <c r="G44" s="357"/>
      <c r="H44" s="357"/>
      <c r="I44" s="383"/>
      <c r="J44" s="383"/>
      <c r="K44" s="383"/>
      <c r="L44" s="383"/>
      <c r="M44" s="383"/>
      <c r="N44" s="383"/>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5" ht="5.0999999999999996" customHeight="1">
      <c r="A45" s="83"/>
      <c r="B45" s="83"/>
      <c r="C45" s="83"/>
      <c r="D45" s="83"/>
      <c r="E45" s="83"/>
      <c r="F45" s="83"/>
      <c r="G45" s="83"/>
      <c r="H45" s="83"/>
      <c r="I45" s="83"/>
      <c r="J45" s="60"/>
      <c r="K45" s="60"/>
      <c r="L45" s="60"/>
      <c r="M45" s="102"/>
      <c r="N45" s="60"/>
      <c r="O45" s="60"/>
      <c r="P45" s="60"/>
      <c r="Q45"/>
      <c r="W45" s="66"/>
      <c r="X45" s="60"/>
      <c r="Y45" s="60"/>
      <c r="Z45" s="60"/>
      <c r="AA45" s="60"/>
      <c r="AB45" s="60"/>
      <c r="AC45" s="60"/>
      <c r="AD45" s="60"/>
      <c r="AE45" s="60"/>
      <c r="AF45" s="60"/>
      <c r="AG45" s="60"/>
      <c r="AH45" s="60"/>
      <c r="AI45" s="60"/>
      <c r="AJ45" s="102"/>
      <c r="AK45" s="60"/>
      <c r="AL45" s="66"/>
      <c r="AM45" s="66"/>
      <c r="AN45" s="62"/>
    </row>
    <row r="46" spans="1:45" ht="21" customHeight="1">
      <c r="A46" s="67"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c r="A47" s="62"/>
      <c r="B47" s="66"/>
      <c r="C47" s="337" t="s">
        <v>408</v>
      </c>
      <c r="D47" s="338"/>
      <c r="E47" s="344" t="s">
        <v>411</v>
      </c>
      <c r="F47" s="344"/>
      <c r="G47" s="344"/>
      <c r="H47" s="344"/>
      <c r="I47" s="337" t="s">
        <v>412</v>
      </c>
      <c r="J47" s="338"/>
      <c r="K47" s="338"/>
      <c r="L47" s="338"/>
      <c r="M47" s="338"/>
      <c r="N47" s="345"/>
      <c r="O47" s="337" t="s">
        <v>269</v>
      </c>
      <c r="P47" s="338"/>
      <c r="Q47" s="338"/>
      <c r="R47" s="338"/>
      <c r="S47" s="338"/>
      <c r="T47" s="345"/>
      <c r="U47" s="337" t="s">
        <v>410</v>
      </c>
      <c r="V47" s="338"/>
      <c r="W47" s="338"/>
      <c r="X47" s="338"/>
      <c r="Y47" s="338"/>
      <c r="Z47" s="345"/>
      <c r="AA47" s="337" t="s">
        <v>410</v>
      </c>
      <c r="AB47" s="338"/>
      <c r="AC47" s="338"/>
      <c r="AD47" s="338"/>
      <c r="AE47" s="338"/>
      <c r="AF47" s="345"/>
      <c r="AG47" s="344" t="s">
        <v>410</v>
      </c>
      <c r="AH47" s="344"/>
      <c r="AI47" s="344"/>
      <c r="AJ47" s="344"/>
      <c r="AK47" s="344"/>
      <c r="AL47" s="344" t="s">
        <v>410</v>
      </c>
      <c r="AM47" s="344"/>
      <c r="AN47" s="62"/>
    </row>
    <row r="48" spans="1:45" ht="18" customHeight="1">
      <c r="A48" s="62"/>
      <c r="B48" s="66"/>
      <c r="C48" s="98" t="s">
        <v>190</v>
      </c>
      <c r="D48" s="98" t="s">
        <v>191</v>
      </c>
      <c r="E48" s="97" t="s">
        <v>190</v>
      </c>
      <c r="F48" s="343" t="s">
        <v>191</v>
      </c>
      <c r="G48" s="343"/>
      <c r="H48" s="343"/>
      <c r="I48" s="340" t="s">
        <v>190</v>
      </c>
      <c r="J48" s="341"/>
      <c r="K48" s="342"/>
      <c r="L48" s="340" t="s">
        <v>191</v>
      </c>
      <c r="M48" s="341"/>
      <c r="N48" s="342"/>
      <c r="O48" s="340" t="s">
        <v>190</v>
      </c>
      <c r="P48" s="341"/>
      <c r="Q48" s="342"/>
      <c r="R48" s="340" t="s">
        <v>191</v>
      </c>
      <c r="S48" s="341"/>
      <c r="T48" s="342"/>
      <c r="U48" s="340" t="s">
        <v>190</v>
      </c>
      <c r="V48" s="341"/>
      <c r="W48" s="342"/>
      <c r="X48" s="340" t="s">
        <v>191</v>
      </c>
      <c r="Y48" s="341"/>
      <c r="Z48" s="342"/>
      <c r="AA48" s="340" t="s">
        <v>190</v>
      </c>
      <c r="AB48" s="341"/>
      <c r="AC48" s="342"/>
      <c r="AD48" s="340" t="s">
        <v>191</v>
      </c>
      <c r="AE48" s="341"/>
      <c r="AF48" s="342"/>
      <c r="AG48" s="340" t="s">
        <v>190</v>
      </c>
      <c r="AH48" s="341"/>
      <c r="AI48" s="342"/>
      <c r="AJ48" s="340" t="s">
        <v>191</v>
      </c>
      <c r="AK48" s="342"/>
      <c r="AL48" s="97" t="s">
        <v>27</v>
      </c>
      <c r="AM48" s="97" t="s">
        <v>216</v>
      </c>
      <c r="AN48" s="62"/>
      <c r="AP48" s="60"/>
      <c r="AQ48" s="60"/>
      <c r="AR48" s="60"/>
      <c r="AS48" s="60"/>
    </row>
    <row r="49" spans="1:45" ht="18" customHeight="1">
      <c r="A49" s="62"/>
      <c r="B49" s="74" t="s">
        <v>192</v>
      </c>
      <c r="C49" s="97">
        <f>COUNTIFS($B$12:$B$31,C$47,$C$12:$C$31,"A",$E$12:$E$31,"*")</f>
        <v>1</v>
      </c>
      <c r="D49" s="97">
        <f>COUNTIFS($B$12:$B$31,C$47,$C$12:$C$31,"B",$E$12:$E$31,"*")</f>
        <v>0</v>
      </c>
      <c r="E49" s="97">
        <f>COUNTIFS($B$12:$B$31,E$47,$C$12:$C$31,"A",$E$12:$E$31,"*")</f>
        <v>0</v>
      </c>
      <c r="F49" s="340">
        <f>COUNTIFS($B$12:$B$31,E$47,$C$12:$C$31,"B",$E$12:$E$31,"*")</f>
        <v>1</v>
      </c>
      <c r="G49" s="341"/>
      <c r="H49" s="342"/>
      <c r="I49" s="340">
        <f>COUNTIFS($B$12:$B$31,I$47,$C$12:$C$31,"A",$E$12:$E$31,"*")</f>
        <v>0</v>
      </c>
      <c r="J49" s="341"/>
      <c r="K49" s="342"/>
      <c r="L49" s="340">
        <f>COUNTIFS($B$12:$B$31,I$47,$C$12:$C$31,"B",$E$12:$E$31,"*")</f>
        <v>0</v>
      </c>
      <c r="M49" s="341"/>
      <c r="N49" s="342"/>
      <c r="O49" s="340">
        <f>COUNTIFS($B$12:$B$31,O$47,$C$12:$C$31,"A",$E$12:$E$31,"*")</f>
        <v>0</v>
      </c>
      <c r="P49" s="341"/>
      <c r="Q49" s="342"/>
      <c r="R49" s="340">
        <f>COUNTIFS($B$12:$B$31,O$47,$C$12:$C$31,"B",$E$12:$E$31,"*")</f>
        <v>0</v>
      </c>
      <c r="S49" s="341"/>
      <c r="T49" s="342"/>
      <c r="U49" s="340">
        <f>COUNTIFS($B$12:$B$31,U$47,$C$12:$C$31,"A",$E$12:$E$31,"*")</f>
        <v>0</v>
      </c>
      <c r="V49" s="341"/>
      <c r="W49" s="342"/>
      <c r="X49" s="340">
        <f>COUNTIFS($B$12:$B$31,U$47,$C$12:$C$31,"B",$E$12:$E$31,"*")</f>
        <v>0</v>
      </c>
      <c r="Y49" s="341"/>
      <c r="Z49" s="342"/>
      <c r="AA49" s="340">
        <f>COUNTIFS($B$12:$B$31,AA$47,$C$12:$C$31,"A",$E$12:$E$31,"*")</f>
        <v>0</v>
      </c>
      <c r="AB49" s="341"/>
      <c r="AC49" s="342"/>
      <c r="AD49" s="340">
        <f>COUNTIFS($B$12:$B$31,AA$47,$C$12:$C$31,"B",$E$12:$E$31,"*")</f>
        <v>0</v>
      </c>
      <c r="AE49" s="341"/>
      <c r="AF49" s="342"/>
      <c r="AG49" s="340">
        <f>COUNTIFS($B$12:$B$31,AG$47,$C$12:$C$31,"A",$E$12:$E$31,"*")</f>
        <v>0</v>
      </c>
      <c r="AH49" s="341"/>
      <c r="AI49" s="342"/>
      <c r="AJ49" s="340">
        <f>COUNTIFS($B$12:$B$31,AG$47,$C$12:$C$31,"B",$E$12:$E$31,"*")</f>
        <v>0</v>
      </c>
      <c r="AK49" s="342"/>
      <c r="AL49" s="97">
        <f>COUNTIFS($B$12:$B$31,AL$47,$C$12:$C$31,"A",$E$12:$E$31,"*")</f>
        <v>0</v>
      </c>
      <c r="AM49" s="97">
        <f>COUNTIFS($B$12:$B$31,AL$47,$C$12:$C$31,"B",$E$12:$E$31,"*")</f>
        <v>0</v>
      </c>
      <c r="AN49" s="62"/>
      <c r="AP49" s="60"/>
      <c r="AQ49" s="60"/>
      <c r="AR49" s="60"/>
      <c r="AS49" s="60"/>
    </row>
    <row r="50" spans="1:45" ht="18" customHeight="1">
      <c r="A50" s="62"/>
      <c r="B50" s="80" t="s">
        <v>193</v>
      </c>
      <c r="C50" s="97">
        <f>COUNTIFS($B$12:$B$31,C$47,$C$12:$C$31,"C",$E$12:$E$31,"*")</f>
        <v>0</v>
      </c>
      <c r="D50" s="97">
        <f>COUNTIFS($B$12:$B$31,C$47,$C$12:$C$31,"D",$E$12:$E$31,"*")</f>
        <v>0</v>
      </c>
      <c r="E50" s="97">
        <f>COUNTIFS($B$12:$B$31,E$47,$C$12:$C$31,"C",$E$12:$E$31,"*")</f>
        <v>0</v>
      </c>
      <c r="F50" s="340">
        <f>COUNTIFS($B$12:$B$31,E$47,$C$12:$C$31,"D",$E$12:$E$31,"*")</f>
        <v>0</v>
      </c>
      <c r="G50" s="341"/>
      <c r="H50" s="342"/>
      <c r="I50" s="340">
        <f>COUNTIFS($B$12:$B$31,I$47,$C$12:$C$31,"C",$E$12:$E$31,"*")</f>
        <v>1</v>
      </c>
      <c r="J50" s="341"/>
      <c r="K50" s="342"/>
      <c r="L50" s="340">
        <f>COUNTIFS($B$12:$B$31,I$47,$C$12:$C$31,"D",$E$12:$E$31,"*")</f>
        <v>0</v>
      </c>
      <c r="M50" s="341"/>
      <c r="N50" s="342"/>
      <c r="O50" s="340">
        <f>COUNTIFS($B$12:$B$31,O$47,$C$12:$C$31,"C",$E$12:$E$31,"*")</f>
        <v>0</v>
      </c>
      <c r="P50" s="341"/>
      <c r="Q50" s="342"/>
      <c r="R50" s="340">
        <f>COUNTIFS($B$12:$B$31,O$47,$C$12:$C$31,"D",$E$12:$E$31,"*")</f>
        <v>1</v>
      </c>
      <c r="S50" s="341"/>
      <c r="T50" s="342"/>
      <c r="U50" s="340">
        <f>COUNTIFS($B$12:$B$31,U$47,$C$12:$C$31,"C",$E$12:$E$31,"*")</f>
        <v>0</v>
      </c>
      <c r="V50" s="341"/>
      <c r="W50" s="342"/>
      <c r="X50" s="340">
        <f>COUNTIFS($B$12:$B$31,U$47,$C$12:$C$31,"D",$E$12:$E$31,"*")</f>
        <v>0</v>
      </c>
      <c r="Y50" s="341"/>
      <c r="Z50" s="342"/>
      <c r="AA50" s="340">
        <f>COUNTIFS($B$12:$B$31,AA$47,$C$12:$C$31,"C",$E$12:$E$31,"*")</f>
        <v>0</v>
      </c>
      <c r="AB50" s="341"/>
      <c r="AC50" s="342"/>
      <c r="AD50" s="340">
        <f>COUNTIFS($B$12:$B$31,AA$47,$C$12:$C$31,"D",$E$12:$E$31,"*")</f>
        <v>0</v>
      </c>
      <c r="AE50" s="341"/>
      <c r="AF50" s="342"/>
      <c r="AG50" s="340">
        <f>COUNTIFS($B$12:$B$31,AG$47,$C$12:$C$31,"C",$E$12:$E$31,"*")</f>
        <v>0</v>
      </c>
      <c r="AH50" s="341"/>
      <c r="AI50" s="342"/>
      <c r="AJ50" s="340">
        <f>COUNTIFS($B$12:$B$31,AG$47,$C$12:$C$31,"D",$E$12:$E$31,"*")</f>
        <v>0</v>
      </c>
      <c r="AK50" s="342"/>
      <c r="AL50" s="97">
        <f>COUNTIFS($B$12:$B$31,AL$47,$C$12:$C$31,"C",$E$12:$E$31,"*")</f>
        <v>0</v>
      </c>
      <c r="AM50" s="97">
        <f>COUNTIFS($B$12:$B$31,AL$47,$C$12:$C$31,"D",$E$12:$E$31,"*")</f>
        <v>0</v>
      </c>
      <c r="AN50" s="62"/>
      <c r="AP50" s="60"/>
      <c r="AQ50" s="60"/>
      <c r="AR50" s="60"/>
      <c r="AS50" s="60"/>
    </row>
    <row r="51" spans="1:45" ht="24.9" customHeight="1">
      <c r="A51" s="62"/>
      <c r="B51" s="80" t="s">
        <v>194</v>
      </c>
      <c r="C51" s="337">
        <f>IF($AK$3="４週",SUMIFS($AK$12:$AK$31,$B$12:$B$31,C47)/4/$AH$6,IF($AK$3="歴月",SUMIFS($AK$12:$AK$31,$B$12:$B$31,C47)/$AL$6,"記載する期間を選択してください"))</f>
        <v>0</v>
      </c>
      <c r="D51" s="345"/>
      <c r="E51" s="337">
        <f>IF($AK$3="４週",SUMIFS($AK$12:$AK$31,$B$12:$B$31,E47)/4/$AH$6,IF($AK$3="歴月",SUMIFS($AK$12:$AK$31,$B$12:$B$31,E47)/$AL$6,"記載する期間を選択してください"))</f>
        <v>0</v>
      </c>
      <c r="F51" s="338"/>
      <c r="G51" s="338"/>
      <c r="H51" s="345"/>
      <c r="I51" s="337">
        <f>IF($AK$3="４週",SUMIFS($AK$12:$AK$31,$B$12:$B$31,I47)/4/$AH$6,IF($AK$3="歴月",SUMIFS($AK$12:$AK$31,$B$12:$B$31,I47)/$AL$6,"記載する期間を選択してください"))</f>
        <v>0</v>
      </c>
      <c r="J51" s="338"/>
      <c r="K51" s="338"/>
      <c r="L51" s="338"/>
      <c r="M51" s="338"/>
      <c r="N51" s="345"/>
      <c r="O51" s="337">
        <f>IF($AK$3="４週",SUMIFS($AK$12:$AK$31,$B$12:$B$31,O47)/4/$AH$6,IF($AK$3="歴月",SUMIFS($AK$12:$AK$31,$B$12:$B$31,O47)/$AL$6,"記載する期間を選択してください"))</f>
        <v>0</v>
      </c>
      <c r="P51" s="338"/>
      <c r="Q51" s="338"/>
      <c r="R51" s="338"/>
      <c r="S51" s="338"/>
      <c r="T51" s="345"/>
      <c r="U51" s="337">
        <f>IF($AK$3="４週",SUMIFS($AK$12:$AK$31,$B$12:$B$31,U47)/4/$AH$6,IF($AK$3="歴月",SUMIFS($AK$12:$AK$31,$B$12:$B$31,U47)/$AL$6,"記載する期間を選択してください"))</f>
        <v>0</v>
      </c>
      <c r="V51" s="338"/>
      <c r="W51" s="338"/>
      <c r="X51" s="338"/>
      <c r="Y51" s="338"/>
      <c r="Z51" s="345"/>
      <c r="AA51" s="337">
        <f>IF($AK$3="４週",SUMIFS($AK$12:$AK$31,$B$12:$B$31,AA47)/4/$AH$6,IF($AK$3="歴月",SUMIFS($AK$12:$AK$31,$B$12:$B$31,AA47)/$AL$6,"記載する期間を選択してください"))</f>
        <v>0</v>
      </c>
      <c r="AB51" s="338"/>
      <c r="AC51" s="338"/>
      <c r="AD51" s="338"/>
      <c r="AE51" s="338"/>
      <c r="AF51" s="345"/>
      <c r="AG51" s="337">
        <f>IF($AK$3="４週",SUMIFS($AK$12:$AK$31,$B$12:$B$31,AG47)/4/$AH$6,IF($AK$3="歴月",SUMIFS($AK$12:$AK$31,$B$12:$B$31,AG47)/$AL$6,"記載する期間を選択してください"))</f>
        <v>0</v>
      </c>
      <c r="AH51" s="338"/>
      <c r="AI51" s="338"/>
      <c r="AJ51" s="338"/>
      <c r="AK51" s="345"/>
      <c r="AL51" s="337">
        <f>IF($AK$3="４週",SUMIFS($AK$12:$AK$31,$B$12:$B$31,AL47)/4/$AH$6,IF($AK$3="歴月",SUMIFS($AK$12:$AK$31,$B$12:$B$31,AL47)/$AL$6,"記載する期間を選択してください"))</f>
        <v>0</v>
      </c>
      <c r="AM51" s="345"/>
      <c r="AN51" s="62"/>
      <c r="AP51" s="60"/>
      <c r="AQ51" s="60"/>
      <c r="AR51" s="60"/>
      <c r="AS51" s="60"/>
    </row>
    <row r="52" spans="1:45"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c r="AP52" s="60"/>
      <c r="AQ52" s="60"/>
      <c r="AR52" s="60"/>
      <c r="AS52" s="60"/>
    </row>
    <row r="53" spans="1:45"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5" s="60" customFormat="1" ht="15" customHeight="1">
      <c r="A54" s="60" t="s">
        <v>119</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c r="AP54" s="59"/>
      <c r="AQ54" s="59"/>
      <c r="AR54" s="59"/>
      <c r="AS54" s="59"/>
    </row>
    <row r="55" spans="1:45" s="60" customFormat="1" ht="15" customHeight="1">
      <c r="A55" s="60" t="s">
        <v>120</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c r="AP55" s="59"/>
      <c r="AQ55" s="59"/>
      <c r="AR55" s="59"/>
      <c r="AS55" s="59"/>
    </row>
    <row r="56" spans="1:45" s="60" customFormat="1" ht="15" customHeight="1">
      <c r="A56" s="60" t="s">
        <v>250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c r="AP56" s="59"/>
      <c r="AQ56" s="59"/>
      <c r="AR56" s="59"/>
      <c r="AS56" s="59"/>
    </row>
    <row r="57" spans="1:45" s="60" customFormat="1" ht="15" customHeight="1">
      <c r="A57" s="60" t="s">
        <v>362</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c r="AP57" s="59"/>
      <c r="AQ57" s="59"/>
      <c r="AR57" s="59"/>
      <c r="AS57" s="59"/>
    </row>
    <row r="58" spans="1:45" s="60" customFormat="1" ht="15" customHeight="1">
      <c r="A58" s="60" t="s">
        <v>363</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P58" s="59"/>
      <c r="AQ58" s="59"/>
      <c r="AR58" s="59"/>
      <c r="AS58" s="59"/>
    </row>
    <row r="59" spans="1:45" ht="15" customHeight="1">
      <c r="A59" s="60" t="s">
        <v>123</v>
      </c>
      <c r="B59" s="90"/>
      <c r="C59" s="60"/>
      <c r="D59" s="60"/>
      <c r="E59" s="60"/>
      <c r="F59" s="60"/>
      <c r="G59" s="60"/>
    </row>
    <row r="60" spans="1:45" ht="15" customHeight="1">
      <c r="A60" s="60" t="s">
        <v>364</v>
      </c>
      <c r="B60" s="90"/>
      <c r="C60" s="60"/>
      <c r="D60" s="60"/>
      <c r="E60" s="60"/>
      <c r="F60" s="60"/>
      <c r="G60" s="60"/>
    </row>
    <row r="61" spans="1:45" ht="15" customHeight="1">
      <c r="A61" s="60"/>
      <c r="B61" s="74" t="s">
        <v>125</v>
      </c>
      <c r="C61" s="322" t="s">
        <v>126</v>
      </c>
      <c r="D61" s="322"/>
      <c r="E61" s="322"/>
      <c r="F61" s="60"/>
      <c r="G61" s="60"/>
    </row>
    <row r="62" spans="1:45" ht="15" customHeight="1">
      <c r="A62" s="60"/>
      <c r="B62" s="93" t="s">
        <v>127</v>
      </c>
      <c r="C62" s="346" t="s">
        <v>128</v>
      </c>
      <c r="D62" s="346"/>
      <c r="E62" s="346"/>
      <c r="F62" s="60"/>
      <c r="G62" s="60"/>
    </row>
    <row r="63" spans="1:45" ht="15" customHeight="1">
      <c r="A63" s="60"/>
      <c r="B63" s="93" t="s">
        <v>129</v>
      </c>
      <c r="C63" s="346" t="s">
        <v>130</v>
      </c>
      <c r="D63" s="346"/>
      <c r="E63" s="346"/>
      <c r="F63" s="60"/>
      <c r="G63" s="60"/>
    </row>
    <row r="64" spans="1:45" ht="15" customHeight="1">
      <c r="A64" s="60"/>
      <c r="B64" s="93" t="s">
        <v>131</v>
      </c>
      <c r="C64" s="346" t="s">
        <v>132</v>
      </c>
      <c r="D64" s="346"/>
      <c r="E64" s="346"/>
      <c r="F64" s="60"/>
      <c r="G64" s="60"/>
    </row>
    <row r="65" spans="1:7" ht="15" customHeight="1">
      <c r="A65" s="60"/>
      <c r="B65" s="93" t="s">
        <v>133</v>
      </c>
      <c r="C65" s="346" t="s">
        <v>134</v>
      </c>
      <c r="D65" s="346"/>
      <c r="E65" s="346"/>
      <c r="F65" s="60"/>
      <c r="G65" s="60"/>
    </row>
    <row r="66" spans="1:7" ht="15" customHeight="1">
      <c r="A66" s="60"/>
      <c r="B66" s="60" t="s">
        <v>135</v>
      </c>
      <c r="C66" s="60"/>
      <c r="D66" s="60"/>
      <c r="E66" s="60"/>
      <c r="F66" s="60"/>
      <c r="G66" s="60"/>
    </row>
    <row r="67" spans="1:7" ht="15" customHeight="1">
      <c r="A67" s="60"/>
      <c r="B67" s="60" t="s">
        <v>136</v>
      </c>
      <c r="C67" s="60"/>
      <c r="D67" s="60"/>
      <c r="E67" s="60"/>
      <c r="F67" s="60"/>
      <c r="G67" s="60"/>
    </row>
    <row r="68" spans="1:7" ht="15" customHeight="1">
      <c r="A68" s="60"/>
      <c r="B68" s="60" t="s">
        <v>137</v>
      </c>
      <c r="C68" s="60"/>
      <c r="D68" s="60"/>
      <c r="E68" s="60"/>
      <c r="F68" s="60"/>
      <c r="G68" s="60"/>
    </row>
    <row r="69" spans="1:7" ht="15" customHeight="1">
      <c r="A69" s="60" t="s">
        <v>365</v>
      </c>
      <c r="B69" s="90"/>
      <c r="C69" s="60"/>
      <c r="D69" s="60"/>
      <c r="E69" s="60"/>
      <c r="F69" s="60"/>
      <c r="G69" s="60"/>
    </row>
    <row r="70" spans="1:7" ht="15" customHeight="1">
      <c r="A70" s="60" t="s">
        <v>139</v>
      </c>
      <c r="B70" s="90"/>
      <c r="C70" s="60"/>
      <c r="D70" s="60"/>
      <c r="E70" s="60"/>
      <c r="F70" s="60"/>
      <c r="G70" s="60"/>
    </row>
    <row r="71" spans="1:7" ht="15" customHeight="1">
      <c r="A71" s="60" t="s">
        <v>140</v>
      </c>
      <c r="B71" s="90"/>
      <c r="C71" s="60"/>
      <c r="D71" s="60"/>
      <c r="E71" s="60"/>
      <c r="F71" s="60"/>
      <c r="G71" s="60"/>
    </row>
    <row r="72" spans="1:7" ht="15" customHeight="1">
      <c r="A72" s="60" t="s">
        <v>366</v>
      </c>
      <c r="B72" s="90"/>
      <c r="C72" s="60"/>
      <c r="D72" s="60"/>
      <c r="E72" s="60"/>
      <c r="F72" s="60"/>
      <c r="G72" s="60"/>
    </row>
    <row r="73" spans="1:7" ht="15" customHeight="1">
      <c r="A73" s="60" t="s">
        <v>367</v>
      </c>
      <c r="B73" s="90"/>
      <c r="C73" s="60"/>
      <c r="D73" s="60"/>
      <c r="E73" s="60"/>
      <c r="F73" s="60"/>
      <c r="G73" s="60"/>
    </row>
    <row r="74" spans="1:7" ht="15" customHeight="1">
      <c r="A74" s="60" t="s">
        <v>368</v>
      </c>
      <c r="B74" s="90"/>
      <c r="C74" s="60"/>
      <c r="D74" s="60"/>
      <c r="E74" s="60"/>
      <c r="F74" s="60"/>
      <c r="G74" s="60"/>
    </row>
    <row r="75" spans="1:7" ht="15" customHeight="1">
      <c r="A75" s="60"/>
      <c r="B75" s="60" t="s">
        <v>144</v>
      </c>
      <c r="C75" s="60"/>
      <c r="D75" s="60"/>
      <c r="E75" s="60"/>
      <c r="F75" s="60"/>
      <c r="G75" s="60"/>
    </row>
    <row r="76" spans="1:7" ht="15" customHeight="1">
      <c r="A76" s="60"/>
      <c r="B76" s="60" t="s">
        <v>145</v>
      </c>
      <c r="C76" s="60"/>
      <c r="D76" s="60"/>
      <c r="E76" s="60"/>
      <c r="F76" s="60"/>
      <c r="G76" s="60"/>
    </row>
    <row r="77" spans="1:7" ht="15" customHeight="1">
      <c r="A77" s="60" t="s">
        <v>371</v>
      </c>
      <c r="B77" s="90"/>
      <c r="C77" s="60"/>
      <c r="D77" s="60"/>
      <c r="E77" s="60"/>
      <c r="F77" s="60"/>
      <c r="G77" s="60"/>
    </row>
    <row r="78" spans="1:7" ht="15" customHeight="1">
      <c r="A78" s="60" t="s">
        <v>147</v>
      </c>
      <c r="B78" s="90"/>
      <c r="C78" s="60"/>
      <c r="D78" s="60"/>
      <c r="E78" s="60"/>
      <c r="F78" s="60"/>
      <c r="G78" s="60"/>
    </row>
    <row r="79" spans="1:7" ht="15" customHeight="1">
      <c r="A79" s="60" t="s">
        <v>372</v>
      </c>
      <c r="B79" s="90"/>
      <c r="C79" s="60"/>
      <c r="D79" s="60"/>
      <c r="E79" s="60"/>
      <c r="F79" s="60"/>
      <c r="G79" s="60"/>
    </row>
    <row r="80" spans="1:7" ht="15" customHeight="1">
      <c r="A80" s="60" t="s">
        <v>373</v>
      </c>
      <c r="B80" s="90"/>
      <c r="C80" s="60"/>
      <c r="D80" s="60"/>
      <c r="E80" s="60"/>
      <c r="F80" s="60"/>
      <c r="G80" s="60"/>
    </row>
    <row r="81" spans="1:7" ht="15" customHeight="1">
      <c r="A81" s="60" t="s">
        <v>150</v>
      </c>
      <c r="B81" s="90"/>
      <c r="C81" s="60"/>
      <c r="D81" s="60"/>
      <c r="E81" s="60"/>
      <c r="F81" s="60"/>
      <c r="G81" s="60"/>
    </row>
    <row r="82" spans="1:7" ht="15" customHeight="1">
      <c r="A82" s="60" t="s">
        <v>151</v>
      </c>
      <c r="B82" s="90"/>
      <c r="C82" s="60"/>
      <c r="D82" s="60"/>
      <c r="E82" s="60"/>
      <c r="F82" s="60"/>
      <c r="G82" s="60"/>
    </row>
    <row r="83" spans="1:7" ht="15" customHeight="1">
      <c r="A83" s="60" t="s">
        <v>369</v>
      </c>
      <c r="B83" s="90"/>
      <c r="C83" s="60"/>
      <c r="D83" s="60"/>
      <c r="E83" s="60"/>
      <c r="F83" s="60"/>
      <c r="G83" s="60"/>
    </row>
    <row r="84" spans="1:7" ht="15" customHeight="1">
      <c r="A84" s="60" t="s">
        <v>370</v>
      </c>
      <c r="B84" s="90"/>
      <c r="C84" s="60"/>
      <c r="D84" s="60"/>
      <c r="E84" s="60"/>
      <c r="F84" s="60"/>
      <c r="G84" s="60"/>
    </row>
  </sheetData>
  <mergeCells count="148">
    <mergeCell ref="AP1:AR5"/>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AL47:AM47"/>
    <mergeCell ref="F48:H48"/>
    <mergeCell ref="I48:K48"/>
    <mergeCell ref="L48:N48"/>
    <mergeCell ref="O48:Q48"/>
    <mergeCell ref="R48:T48"/>
    <mergeCell ref="U48:W48"/>
    <mergeCell ref="X48:Z48"/>
    <mergeCell ref="AA48:AC48"/>
    <mergeCell ref="AD48:AF48"/>
    <mergeCell ref="AG48:AI48"/>
    <mergeCell ref="AJ48:AK48"/>
    <mergeCell ref="A43:B43"/>
    <mergeCell ref="C43:D43"/>
    <mergeCell ref="E43:H43"/>
    <mergeCell ref="I43:N43"/>
    <mergeCell ref="A44:B44"/>
    <mergeCell ref="C44:D44"/>
    <mergeCell ref="E44:H44"/>
    <mergeCell ref="I44:N44"/>
    <mergeCell ref="AG47:AK47"/>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AM30:AN30"/>
    <mergeCell ref="AM31:AN31"/>
    <mergeCell ref="A32:E32"/>
    <mergeCell ref="AM32:AN33"/>
    <mergeCell ref="A33:E33"/>
    <mergeCell ref="A38:C38"/>
    <mergeCell ref="F38:H38"/>
    <mergeCell ref="I38:K38"/>
    <mergeCell ref="L38:N38"/>
    <mergeCell ref="O38:Q38"/>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hyperlinks>
    <hyperlink ref="AP1:AR5" location="表紙!A1" display="表紙!A1" xr:uid="{C37E82FD-60C1-4C6C-8FED-6A045C14B869}"/>
  </hyperlink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V1" zoomScaleNormal="106" zoomScaleSheetLayoutView="100" workbookViewId="0">
      <selection activeCell="AT8" sqref="AT8"/>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42" width="8.19921875" style="59"/>
    <col min="43" max="45" width="8.5" style="59" customWidth="1"/>
    <col min="46" max="16384" width="8.19921875" style="59"/>
  </cols>
  <sheetData>
    <row r="1" spans="1:45"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254</v>
      </c>
      <c r="AL1" s="316"/>
      <c r="AM1" s="316"/>
      <c r="AN1" s="316"/>
      <c r="AP1" s="425" t="s">
        <v>416</v>
      </c>
      <c r="AQ1" s="426"/>
      <c r="AR1" s="427"/>
    </row>
    <row r="2" spans="1:45"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5"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5"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5"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135"/>
      <c r="AD5" s="142"/>
      <c r="AE5" s="142"/>
      <c r="AF5" s="142"/>
      <c r="AG5" s="142"/>
      <c r="AH5" s="142"/>
      <c r="AI5" s="143" t="s">
        <v>244</v>
      </c>
      <c r="AJ5" s="141"/>
      <c r="AK5" s="314" t="s">
        <v>245</v>
      </c>
      <c r="AL5" s="314"/>
      <c r="AM5" s="314"/>
      <c r="AN5" s="314"/>
      <c r="AP5" s="431"/>
      <c r="AQ5" s="432"/>
      <c r="AR5" s="433"/>
    </row>
    <row r="6" spans="1:45"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136" t="s">
        <v>353</v>
      </c>
      <c r="AH6" s="315">
        <v>40</v>
      </c>
      <c r="AI6" s="315"/>
      <c r="AJ6" s="315"/>
      <c r="AK6" s="85" t="s">
        <v>100</v>
      </c>
      <c r="AL6" s="95">
        <v>160</v>
      </c>
      <c r="AM6" s="85" t="s">
        <v>101</v>
      </c>
      <c r="AN6" s="62"/>
    </row>
    <row r="7" spans="1:45" ht="17.25"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c r="AS7" s="140"/>
    </row>
    <row r="8" spans="1:45" ht="15" customHeight="1">
      <c r="A8" s="323" t="s">
        <v>102</v>
      </c>
      <c r="B8" s="325" t="s">
        <v>355</v>
      </c>
      <c r="C8" s="300" t="s">
        <v>356</v>
      </c>
      <c r="D8" s="322" t="s">
        <v>357</v>
      </c>
      <c r="E8" s="288" t="s">
        <v>358</v>
      </c>
      <c r="F8" s="324" t="s">
        <v>354</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292" t="s">
        <v>359</v>
      </c>
      <c r="AL8" s="320" t="s">
        <v>360</v>
      </c>
      <c r="AM8" s="321" t="s">
        <v>361</v>
      </c>
      <c r="AN8" s="321"/>
    </row>
    <row r="9" spans="1:45"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292"/>
      <c r="AL9" s="320"/>
      <c r="AM9" s="321"/>
      <c r="AN9" s="321"/>
    </row>
    <row r="10" spans="1:45"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2"/>
      <c r="AL10" s="320"/>
      <c r="AM10" s="321"/>
      <c r="AN10" s="321"/>
    </row>
    <row r="11" spans="1:45"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2"/>
      <c r="AL11" s="320"/>
      <c r="AM11" s="321"/>
      <c r="AN11" s="321"/>
    </row>
    <row r="12" spans="1:45"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row>
    <row r="13" spans="1:45" ht="18" customHeight="1">
      <c r="A13" s="73">
        <v>2</v>
      </c>
      <c r="B13" s="99" t="s">
        <v>207</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row>
    <row r="14" spans="1:45" ht="18" customHeight="1">
      <c r="A14" s="73">
        <v>3</v>
      </c>
      <c r="B14" s="99" t="s">
        <v>247</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row>
    <row r="15" spans="1:45" ht="18" customHeight="1">
      <c r="A15" s="73">
        <v>4</v>
      </c>
      <c r="B15" s="99" t="s">
        <v>253</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5" ht="18" customHeight="1">
      <c r="A16" s="73">
        <v>5</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0"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0"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0"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0"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0"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0"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0"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0"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0"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0"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0"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0"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0"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0"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0"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row>
    <row r="32" spans="1:40" ht="18" customHeight="1">
      <c r="A32" s="288" t="s">
        <v>116</v>
      </c>
      <c r="B32" s="293"/>
      <c r="C32" s="293"/>
      <c r="D32" s="293"/>
      <c r="E32" s="293"/>
      <c r="F32" s="71">
        <f>+SUM(F12:F31)</f>
        <v>0</v>
      </c>
      <c r="G32" s="71">
        <f t="shared" ref="G32:AJ32" si="2">+SUM(G12:G31)</f>
        <v>0</v>
      </c>
      <c r="H32" s="71">
        <f t="shared" si="2"/>
        <v>0</v>
      </c>
      <c r="I32" s="71">
        <f t="shared" si="2"/>
        <v>0</v>
      </c>
      <c r="J32" s="71">
        <f t="shared" si="2"/>
        <v>0</v>
      </c>
      <c r="K32" s="71">
        <f t="shared" si="2"/>
        <v>0</v>
      </c>
      <c r="L32" s="71">
        <f t="shared" si="2"/>
        <v>0</v>
      </c>
      <c r="M32" s="71">
        <f t="shared" si="2"/>
        <v>0</v>
      </c>
      <c r="N32" s="71">
        <f t="shared" si="2"/>
        <v>0</v>
      </c>
      <c r="O32" s="71">
        <f t="shared" si="2"/>
        <v>0</v>
      </c>
      <c r="P32" s="71">
        <f t="shared" si="2"/>
        <v>0</v>
      </c>
      <c r="Q32" s="71">
        <f t="shared" si="2"/>
        <v>0</v>
      </c>
      <c r="R32" s="71">
        <f t="shared" si="2"/>
        <v>0</v>
      </c>
      <c r="S32" s="71">
        <f t="shared" si="2"/>
        <v>0</v>
      </c>
      <c r="T32" s="71">
        <f t="shared" si="2"/>
        <v>0</v>
      </c>
      <c r="U32" s="71">
        <f t="shared" si="2"/>
        <v>0</v>
      </c>
      <c r="V32" s="71">
        <f t="shared" si="2"/>
        <v>0</v>
      </c>
      <c r="W32" s="71">
        <f t="shared" si="2"/>
        <v>0</v>
      </c>
      <c r="X32" s="71">
        <f t="shared" si="2"/>
        <v>0</v>
      </c>
      <c r="Y32" s="71">
        <f t="shared" si="2"/>
        <v>0</v>
      </c>
      <c r="Z32" s="71">
        <f t="shared" si="2"/>
        <v>0</v>
      </c>
      <c r="AA32" s="71">
        <f t="shared" si="2"/>
        <v>0</v>
      </c>
      <c r="AB32" s="71">
        <f t="shared" si="2"/>
        <v>0</v>
      </c>
      <c r="AC32" s="71">
        <f t="shared" si="2"/>
        <v>0</v>
      </c>
      <c r="AD32" s="71">
        <f t="shared" si="2"/>
        <v>0</v>
      </c>
      <c r="AE32" s="71">
        <f t="shared" si="2"/>
        <v>0</v>
      </c>
      <c r="AF32" s="71">
        <f t="shared" si="2"/>
        <v>0</v>
      </c>
      <c r="AG32" s="71">
        <f t="shared" si="2"/>
        <v>0</v>
      </c>
      <c r="AH32" s="71">
        <f t="shared" si="2"/>
        <v>0</v>
      </c>
      <c r="AI32" s="71">
        <f t="shared" si="2"/>
        <v>0</v>
      </c>
      <c r="AJ32" s="71">
        <f t="shared" si="2"/>
        <v>0</v>
      </c>
      <c r="AK32" s="69">
        <f t="shared" si="1"/>
        <v>0</v>
      </c>
      <c r="AL32" s="70">
        <f t="shared" si="0"/>
        <v>0</v>
      </c>
      <c r="AM32" s="323"/>
      <c r="AN32" s="323"/>
    </row>
    <row r="33" spans="1:43" ht="18" customHeight="1">
      <c r="A33" s="293" t="s">
        <v>117</v>
      </c>
      <c r="B33" s="293"/>
      <c r="C33" s="293"/>
      <c r="D33" s="293"/>
      <c r="E33" s="289"/>
      <c r="F33" s="92">
        <v>12</v>
      </c>
      <c r="G33" s="92">
        <v>20</v>
      </c>
      <c r="H33" s="92">
        <v>12</v>
      </c>
      <c r="I33" s="92">
        <v>20</v>
      </c>
      <c r="J33" s="92">
        <v>12</v>
      </c>
      <c r="K33" s="92">
        <v>20</v>
      </c>
      <c r="L33" s="92">
        <v>12</v>
      </c>
      <c r="M33" s="92">
        <v>20</v>
      </c>
      <c r="N33" s="92">
        <v>12</v>
      </c>
      <c r="O33" s="92">
        <v>20</v>
      </c>
      <c r="P33" s="92">
        <v>12</v>
      </c>
      <c r="Q33" s="92">
        <v>20</v>
      </c>
      <c r="R33" s="92">
        <v>12</v>
      </c>
      <c r="S33" s="92">
        <v>20</v>
      </c>
      <c r="T33" s="92">
        <v>12</v>
      </c>
      <c r="U33" s="92">
        <v>20</v>
      </c>
      <c r="V33" s="92">
        <v>12</v>
      </c>
      <c r="W33" s="92">
        <v>20</v>
      </c>
      <c r="X33" s="92">
        <v>12</v>
      </c>
      <c r="Y33" s="92">
        <v>20</v>
      </c>
      <c r="Z33" s="92">
        <v>12</v>
      </c>
      <c r="AA33" s="92">
        <v>20</v>
      </c>
      <c r="AB33" s="92">
        <v>12</v>
      </c>
      <c r="AC33" s="92">
        <v>20</v>
      </c>
      <c r="AD33" s="92">
        <v>12</v>
      </c>
      <c r="AE33" s="92">
        <v>20</v>
      </c>
      <c r="AF33" s="92">
        <v>12</v>
      </c>
      <c r="AG33" s="92">
        <v>20</v>
      </c>
      <c r="AH33" s="92">
        <v>12</v>
      </c>
      <c r="AI33" s="92">
        <v>20</v>
      </c>
      <c r="AJ33" s="92">
        <v>20</v>
      </c>
      <c r="AK33" s="71"/>
      <c r="AL33" s="72"/>
      <c r="AM33" s="323"/>
      <c r="AN33" s="323"/>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3" ht="15" customHeight="1">
      <c r="A37" s="66"/>
      <c r="B37" s="66"/>
      <c r="C37" s="66"/>
      <c r="D37" s="66"/>
      <c r="E37" s="6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6"/>
      <c r="AL37" s="66"/>
      <c r="AM37" s="62"/>
    </row>
    <row r="38" spans="1:43" ht="21" customHeight="1">
      <c r="A38" s="67" t="s">
        <v>210</v>
      </c>
      <c r="B38" s="66"/>
      <c r="C38" s="66"/>
      <c r="D38" s="66"/>
      <c r="E38" s="66"/>
      <c r="F38" s="66"/>
      <c r="G38" s="60"/>
      <c r="H38" s="60"/>
      <c r="I38" s="60"/>
      <c r="J38" s="60"/>
      <c r="K38" s="60"/>
      <c r="L38" s="60"/>
      <c r="M38" s="60"/>
      <c r="N38" s="60"/>
      <c r="O38" s="60"/>
      <c r="AM38" s="66"/>
      <c r="AN38" s="62"/>
    </row>
    <row r="39" spans="1:43" ht="24.9" customHeight="1">
      <c r="A39" s="322"/>
      <c r="B39" s="322"/>
      <c r="C39" s="322"/>
      <c r="D39" s="94">
        <v>4</v>
      </c>
      <c r="E39" s="94">
        <v>5</v>
      </c>
      <c r="F39" s="363">
        <v>6</v>
      </c>
      <c r="G39" s="363"/>
      <c r="H39" s="363"/>
      <c r="I39" s="363">
        <v>7</v>
      </c>
      <c r="J39" s="363"/>
      <c r="K39" s="363"/>
      <c r="L39" s="363">
        <v>8</v>
      </c>
      <c r="M39" s="363"/>
      <c r="N39" s="363"/>
      <c r="O39" s="363">
        <v>9</v>
      </c>
      <c r="P39" s="363"/>
      <c r="Q39" s="363"/>
      <c r="R39" s="363">
        <v>10</v>
      </c>
      <c r="S39" s="363"/>
      <c r="T39" s="363"/>
      <c r="U39" s="363">
        <v>11</v>
      </c>
      <c r="V39" s="363"/>
      <c r="W39" s="363"/>
      <c r="X39" s="363">
        <v>12</v>
      </c>
      <c r="Y39" s="363"/>
      <c r="Z39" s="363"/>
      <c r="AA39" s="363">
        <v>1</v>
      </c>
      <c r="AB39" s="363"/>
      <c r="AC39" s="363"/>
      <c r="AD39" s="363">
        <v>2</v>
      </c>
      <c r="AE39" s="363"/>
      <c r="AF39" s="363"/>
      <c r="AG39" s="363">
        <v>3</v>
      </c>
      <c r="AH39" s="363"/>
      <c r="AI39" s="363"/>
      <c r="AJ39" s="322" t="s">
        <v>211</v>
      </c>
      <c r="AK39" s="322"/>
      <c r="AL39" s="80" t="s">
        <v>212</v>
      </c>
      <c r="AM39"/>
      <c r="AN39"/>
      <c r="AO39"/>
      <c r="AP39"/>
      <c r="AQ39"/>
    </row>
    <row r="40" spans="1:43" ht="18" customHeight="1">
      <c r="A40" s="361" t="s">
        <v>213</v>
      </c>
      <c r="B40" s="361"/>
      <c r="C40" s="361"/>
      <c r="D40" s="68">
        <v>1400</v>
      </c>
      <c r="E40" s="68">
        <v>1310</v>
      </c>
      <c r="F40" s="384">
        <v>1400</v>
      </c>
      <c r="G40" s="385"/>
      <c r="H40" s="386"/>
      <c r="I40" s="384">
        <v>1470</v>
      </c>
      <c r="J40" s="385"/>
      <c r="K40" s="386"/>
      <c r="L40" s="384">
        <v>1470</v>
      </c>
      <c r="M40" s="385"/>
      <c r="N40" s="386"/>
      <c r="O40" s="384">
        <v>1330</v>
      </c>
      <c r="P40" s="385"/>
      <c r="Q40" s="386"/>
      <c r="R40" s="384">
        <v>1400</v>
      </c>
      <c r="S40" s="385"/>
      <c r="T40" s="386"/>
      <c r="U40" s="384">
        <v>1400</v>
      </c>
      <c r="V40" s="385"/>
      <c r="W40" s="386"/>
      <c r="X40" s="384">
        <v>1330</v>
      </c>
      <c r="Y40" s="385"/>
      <c r="Z40" s="386"/>
      <c r="AA40" s="384">
        <v>1330</v>
      </c>
      <c r="AB40" s="385"/>
      <c r="AC40" s="386"/>
      <c r="AD40" s="384">
        <v>1330</v>
      </c>
      <c r="AE40" s="385"/>
      <c r="AF40" s="386"/>
      <c r="AG40" s="384">
        <v>1400</v>
      </c>
      <c r="AH40" s="385"/>
      <c r="AI40" s="386"/>
      <c r="AJ40" s="346">
        <f>SUM(D40:AI40)</f>
        <v>16570</v>
      </c>
      <c r="AK40" s="346"/>
      <c r="AL40" s="364">
        <f>ROUNDUP(AJ40/AJ41,1)</f>
        <v>70</v>
      </c>
      <c r="AM40"/>
      <c r="AN40"/>
      <c r="AO40"/>
      <c r="AP40"/>
      <c r="AQ40"/>
    </row>
    <row r="41" spans="1:43" ht="18" customHeight="1">
      <c r="A41" s="361" t="s">
        <v>214</v>
      </c>
      <c r="B41" s="361"/>
      <c r="C41" s="361"/>
      <c r="D41" s="68">
        <v>20</v>
      </c>
      <c r="E41" s="68">
        <v>19</v>
      </c>
      <c r="F41" s="362">
        <v>20</v>
      </c>
      <c r="G41" s="362"/>
      <c r="H41" s="362"/>
      <c r="I41" s="362">
        <v>21</v>
      </c>
      <c r="J41" s="362"/>
      <c r="K41" s="362"/>
      <c r="L41" s="362">
        <v>21</v>
      </c>
      <c r="M41" s="362"/>
      <c r="N41" s="362"/>
      <c r="O41" s="362">
        <v>19</v>
      </c>
      <c r="P41" s="362"/>
      <c r="Q41" s="362"/>
      <c r="R41" s="362">
        <v>20</v>
      </c>
      <c r="S41" s="362"/>
      <c r="T41" s="362"/>
      <c r="U41" s="362">
        <v>20</v>
      </c>
      <c r="V41" s="362"/>
      <c r="W41" s="362"/>
      <c r="X41" s="362">
        <v>19</v>
      </c>
      <c r="Y41" s="362"/>
      <c r="Z41" s="362"/>
      <c r="AA41" s="362">
        <v>19</v>
      </c>
      <c r="AB41" s="362"/>
      <c r="AC41" s="362"/>
      <c r="AD41" s="362">
        <v>19</v>
      </c>
      <c r="AE41" s="362"/>
      <c r="AF41" s="362"/>
      <c r="AG41" s="362">
        <v>20</v>
      </c>
      <c r="AH41" s="362"/>
      <c r="AI41" s="362"/>
      <c r="AJ41" s="346">
        <f>+SUM(D41:AI41)</f>
        <v>237</v>
      </c>
      <c r="AK41" s="346"/>
      <c r="AL41" s="365"/>
      <c r="AM41"/>
      <c r="AN41"/>
      <c r="AO41"/>
      <c r="AP41"/>
      <c r="AQ41"/>
    </row>
    <row r="42" spans="1:43" ht="5.0999999999999996" customHeight="1">
      <c r="A42" s="83"/>
      <c r="B42" s="83"/>
      <c r="C42" s="83"/>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2"/>
      <c r="AK42" s="60"/>
      <c r="AL42" s="66"/>
      <c r="AM42" s="66"/>
      <c r="AN42" s="62"/>
    </row>
    <row r="43" spans="1:43" ht="18" customHeight="1">
      <c r="A43" s="67" t="s">
        <v>166</v>
      </c>
      <c r="B43" s="60"/>
      <c r="D43" s="60"/>
      <c r="E43" s="60"/>
      <c r="F43" s="60"/>
      <c r="G43" s="60"/>
      <c r="H43" s="60"/>
      <c r="I43"/>
      <c r="J43"/>
      <c r="K43"/>
      <c r="L43"/>
      <c r="M43"/>
      <c r="N43"/>
      <c r="O43" s="60"/>
      <c r="P43" s="60"/>
      <c r="Q43" s="60"/>
      <c r="R43" s="60"/>
      <c r="S43" s="60"/>
      <c r="T43" s="60"/>
      <c r="U43" s="60"/>
      <c r="V43" s="60"/>
      <c r="W43" s="66"/>
      <c r="X43" s="60"/>
      <c r="Y43" s="60"/>
      <c r="Z43" s="60"/>
      <c r="AA43" s="60"/>
      <c r="AB43" s="60"/>
      <c r="AC43" s="60"/>
      <c r="AD43" s="60"/>
      <c r="AE43" s="60"/>
      <c r="AF43" s="60"/>
      <c r="AG43" s="60"/>
      <c r="AH43" s="60"/>
      <c r="AI43" s="60"/>
      <c r="AJ43" s="102"/>
      <c r="AK43" s="60"/>
      <c r="AL43" s="66"/>
      <c r="AM43" s="66"/>
      <c r="AN43" s="62"/>
    </row>
    <row r="44" spans="1:43" ht="24.9" customHeight="1">
      <c r="A44" s="322" t="s">
        <v>170</v>
      </c>
      <c r="B44" s="322"/>
      <c r="C44" s="322" t="s">
        <v>207</v>
      </c>
      <c r="D44" s="322"/>
      <c r="E44" s="320" t="s">
        <v>248</v>
      </c>
      <c r="F44" s="320"/>
      <c r="G44" s="320"/>
      <c r="H44" s="320"/>
      <c r="I44"/>
      <c r="J44"/>
      <c r="K44"/>
      <c r="L44"/>
      <c r="M44"/>
      <c r="N44"/>
      <c r="O44"/>
      <c r="P44"/>
      <c r="Q44"/>
      <c r="R44"/>
      <c r="S44"/>
      <c r="T44"/>
      <c r="U44"/>
      <c r="W44" s="66"/>
      <c r="X44" s="60"/>
      <c r="Y44" s="60"/>
      <c r="Z44" s="60"/>
      <c r="AA44" s="60"/>
      <c r="AB44" s="60"/>
      <c r="AC44" s="60"/>
      <c r="AD44" s="60"/>
      <c r="AE44" s="60"/>
      <c r="AF44" s="60"/>
      <c r="AG44" s="60"/>
      <c r="AH44" s="60"/>
      <c r="AI44" s="60"/>
      <c r="AJ44" s="102"/>
      <c r="AK44" s="60"/>
      <c r="AL44" s="66"/>
      <c r="AM44" s="66"/>
      <c r="AN44" s="62"/>
    </row>
    <row r="45" spans="1:43" ht="18" customHeight="1">
      <c r="A45" s="320" t="s">
        <v>172</v>
      </c>
      <c r="B45" s="320"/>
      <c r="C45" s="357">
        <f>ROUNDDOWN(IF(AL40&lt;=60,1,1+ROUNDUP((AL40-60)/40,0)),1)</f>
        <v>2</v>
      </c>
      <c r="D45" s="357"/>
      <c r="E45" s="357">
        <f>ROUNDDOWN(AL40/10,1)</f>
        <v>7</v>
      </c>
      <c r="F45" s="357"/>
      <c r="G45" s="357"/>
      <c r="H45" s="357"/>
      <c r="I45"/>
      <c r="J45"/>
      <c r="K45"/>
      <c r="L45"/>
      <c r="M45"/>
      <c r="N45"/>
      <c r="O45"/>
      <c r="P45"/>
      <c r="Q45"/>
      <c r="R45"/>
      <c r="S45"/>
      <c r="T45"/>
      <c r="U45"/>
      <c r="W45" s="66"/>
      <c r="X45" s="60"/>
      <c r="Y45" s="60"/>
      <c r="Z45" s="60"/>
      <c r="AA45" s="60"/>
      <c r="AB45" s="60"/>
      <c r="AC45" s="60"/>
      <c r="AD45" s="60"/>
      <c r="AE45" s="60"/>
      <c r="AF45" s="60"/>
      <c r="AG45" s="60"/>
      <c r="AH45" s="60"/>
      <c r="AI45" s="60"/>
      <c r="AJ45" s="102"/>
      <c r="AK45" s="60"/>
      <c r="AL45" s="66"/>
      <c r="AM45" s="66"/>
      <c r="AN45" s="62"/>
    </row>
    <row r="46" spans="1:43" ht="5.0999999999999996" customHeight="1">
      <c r="A46" s="83"/>
      <c r="B46" s="83"/>
      <c r="C46" s="83"/>
      <c r="D46" s="83"/>
      <c r="E46" s="83"/>
      <c r="F46" s="83"/>
      <c r="G46" s="83"/>
      <c r="H46" s="83"/>
      <c r="I46" s="83"/>
      <c r="J46" s="60"/>
      <c r="K46" s="60"/>
      <c r="L46" s="60"/>
      <c r="M46" s="102"/>
      <c r="N46" s="60"/>
      <c r="O46" s="60"/>
      <c r="P46" s="60"/>
      <c r="Q46"/>
      <c r="W46" s="66"/>
      <c r="X46" s="60"/>
      <c r="Y46" s="60"/>
      <c r="Z46" s="60"/>
      <c r="AA46" s="60"/>
      <c r="AB46" s="60"/>
      <c r="AC46" s="60"/>
      <c r="AD46" s="60"/>
      <c r="AE46" s="60"/>
      <c r="AF46" s="60"/>
      <c r="AG46" s="60"/>
      <c r="AH46" s="60"/>
      <c r="AI46" s="60"/>
      <c r="AJ46" s="102"/>
      <c r="AK46" s="60"/>
      <c r="AL46" s="66"/>
      <c r="AM46" s="66"/>
      <c r="AN46" s="62"/>
    </row>
    <row r="47" spans="1:43" ht="21" customHeight="1">
      <c r="A47" s="67"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c r="A48" s="62"/>
      <c r="B48" s="66"/>
      <c r="C48" s="337" t="s">
        <v>408</v>
      </c>
      <c r="D48" s="338"/>
      <c r="E48" s="344" t="s">
        <v>411</v>
      </c>
      <c r="F48" s="344"/>
      <c r="G48" s="344"/>
      <c r="H48" s="344"/>
      <c r="I48" s="337" t="s">
        <v>412</v>
      </c>
      <c r="J48" s="338"/>
      <c r="K48" s="338"/>
      <c r="L48" s="338"/>
      <c r="M48" s="338"/>
      <c r="N48" s="345"/>
      <c r="O48" s="337" t="s">
        <v>269</v>
      </c>
      <c r="P48" s="338"/>
      <c r="Q48" s="338"/>
      <c r="R48" s="338"/>
      <c r="S48" s="338"/>
      <c r="T48" s="345"/>
      <c r="U48" s="337" t="s">
        <v>410</v>
      </c>
      <c r="V48" s="338"/>
      <c r="W48" s="338"/>
      <c r="X48" s="338"/>
      <c r="Y48" s="338"/>
      <c r="Z48" s="345"/>
      <c r="AA48" s="337" t="s">
        <v>410</v>
      </c>
      <c r="AB48" s="338"/>
      <c r="AC48" s="338"/>
      <c r="AD48" s="338"/>
      <c r="AE48" s="338"/>
      <c r="AF48" s="345"/>
      <c r="AG48" s="344" t="s">
        <v>410</v>
      </c>
      <c r="AH48" s="344"/>
      <c r="AI48" s="344"/>
      <c r="AJ48" s="344"/>
      <c r="AK48" s="344"/>
      <c r="AL48" s="344" t="s">
        <v>410</v>
      </c>
      <c r="AM48" s="344"/>
      <c r="AN48" s="62"/>
    </row>
    <row r="49" spans="1:40" ht="18" customHeight="1">
      <c r="A49" s="62"/>
      <c r="B49" s="66"/>
      <c r="C49" s="98" t="s">
        <v>190</v>
      </c>
      <c r="D49" s="98" t="s">
        <v>191</v>
      </c>
      <c r="E49" s="97" t="s">
        <v>190</v>
      </c>
      <c r="F49" s="343" t="s">
        <v>191</v>
      </c>
      <c r="G49" s="343"/>
      <c r="H49" s="343"/>
      <c r="I49" s="340" t="s">
        <v>190</v>
      </c>
      <c r="J49" s="341"/>
      <c r="K49" s="342"/>
      <c r="L49" s="340" t="s">
        <v>191</v>
      </c>
      <c r="M49" s="341"/>
      <c r="N49" s="342"/>
      <c r="O49" s="340" t="s">
        <v>190</v>
      </c>
      <c r="P49" s="341"/>
      <c r="Q49" s="342"/>
      <c r="R49" s="340" t="s">
        <v>191</v>
      </c>
      <c r="S49" s="341"/>
      <c r="T49" s="342"/>
      <c r="U49" s="340" t="s">
        <v>190</v>
      </c>
      <c r="V49" s="341"/>
      <c r="W49" s="342"/>
      <c r="X49" s="340" t="s">
        <v>191</v>
      </c>
      <c r="Y49" s="341"/>
      <c r="Z49" s="342"/>
      <c r="AA49" s="340" t="s">
        <v>190</v>
      </c>
      <c r="AB49" s="341"/>
      <c r="AC49" s="342"/>
      <c r="AD49" s="340" t="s">
        <v>191</v>
      </c>
      <c r="AE49" s="341"/>
      <c r="AF49" s="342"/>
      <c r="AG49" s="340" t="s">
        <v>190</v>
      </c>
      <c r="AH49" s="341"/>
      <c r="AI49" s="342"/>
      <c r="AJ49" s="340" t="s">
        <v>191</v>
      </c>
      <c r="AK49" s="342"/>
      <c r="AL49" s="97" t="s">
        <v>27</v>
      </c>
      <c r="AM49" s="97" t="s">
        <v>216</v>
      </c>
      <c r="AN49" s="62"/>
    </row>
    <row r="50" spans="1:40" ht="18" customHeight="1">
      <c r="A50" s="62"/>
      <c r="B50" s="74" t="s">
        <v>192</v>
      </c>
      <c r="C50" s="97">
        <f>COUNTIFS($B$12:$B$31,C$48,$C$12:$C$31,"A",$E$12:$E$31,"*")</f>
        <v>1</v>
      </c>
      <c r="D50" s="97">
        <f>COUNTIFS($B$12:$B$31,C$48,$C$12:$C$31,"B",$E$12:$E$31,"*")</f>
        <v>0</v>
      </c>
      <c r="E50" s="97">
        <f>COUNTIFS($B$12:$B$31,E$48,$C$12:$C$31,"A",$E$12:$E$31,"*")</f>
        <v>0</v>
      </c>
      <c r="F50" s="340">
        <f>COUNTIFS($B$12:$B$31,E$48,$C$12:$C$31,"B",$E$12:$E$31,"*")</f>
        <v>1</v>
      </c>
      <c r="G50" s="341"/>
      <c r="H50" s="342"/>
      <c r="I50" s="340">
        <f>COUNTIFS($B$12:$B$31,I$48,$C$12:$C$31,"A",$E$12:$E$31,"*")</f>
        <v>0</v>
      </c>
      <c r="J50" s="341"/>
      <c r="K50" s="342"/>
      <c r="L50" s="340">
        <f>COUNTIFS($B$12:$B$31,I$48,$C$12:$C$31,"B",$E$12:$E$31,"*")</f>
        <v>0</v>
      </c>
      <c r="M50" s="341"/>
      <c r="N50" s="342"/>
      <c r="O50" s="340">
        <f>COUNTIFS($B$12:$B$31,O$48,$C$12:$C$31,"A",$E$12:$E$31,"*")</f>
        <v>0</v>
      </c>
      <c r="P50" s="341"/>
      <c r="Q50" s="342"/>
      <c r="R50" s="340">
        <f>COUNTIFS($B$12:$B$31,O$48,$C$12:$C$31,"B",$E$12:$E$31,"*")</f>
        <v>0</v>
      </c>
      <c r="S50" s="341"/>
      <c r="T50" s="342"/>
      <c r="U50" s="340">
        <f>COUNTIFS($B$12:$B$31,U$48,$C$12:$C$31,"A",$E$12:$E$31,"*")</f>
        <v>0</v>
      </c>
      <c r="V50" s="341"/>
      <c r="W50" s="342"/>
      <c r="X50" s="340">
        <f>COUNTIFS($B$12:$B$31,U$48,$C$12:$C$31,"B",$E$12:$E$31,"*")</f>
        <v>0</v>
      </c>
      <c r="Y50" s="341"/>
      <c r="Z50" s="342"/>
      <c r="AA50" s="340">
        <f>COUNTIFS($B$12:$B$31,AA$48,$C$12:$C$31,"A",$E$12:$E$31,"*")</f>
        <v>0</v>
      </c>
      <c r="AB50" s="341"/>
      <c r="AC50" s="342"/>
      <c r="AD50" s="340">
        <f>COUNTIFS($B$12:$B$31,AA$48,$C$12:$C$31,"B",$E$12:$E$31,"*")</f>
        <v>0</v>
      </c>
      <c r="AE50" s="341"/>
      <c r="AF50" s="342"/>
      <c r="AG50" s="340">
        <f>COUNTIFS($B$12:$B$31,AG$48,$C$12:$C$31,"A",$E$12:$E$31,"*")</f>
        <v>0</v>
      </c>
      <c r="AH50" s="341"/>
      <c r="AI50" s="342"/>
      <c r="AJ50" s="340">
        <f>COUNTIFS($B$12:$B$31,AG$48,$C$12:$C$31,"B",$E$12:$E$31,"*")</f>
        <v>0</v>
      </c>
      <c r="AK50" s="342"/>
      <c r="AL50" s="97">
        <f>COUNTIFS($B$12:$B$31,AL$48,$C$12:$C$31,"A",$E$12:$E$31,"*")</f>
        <v>0</v>
      </c>
      <c r="AM50" s="97">
        <f>COUNTIFS($B$12:$B$31,AL$48,$C$12:$C$31,"B",$E$12:$E$31,"*")</f>
        <v>0</v>
      </c>
      <c r="AN50" s="62"/>
    </row>
    <row r="51" spans="1:40" ht="18" customHeight="1">
      <c r="A51" s="62"/>
      <c r="B51" s="80" t="s">
        <v>193</v>
      </c>
      <c r="C51" s="97">
        <f>COUNTIFS($B$12:$B$31,C$48,$C$12:$C$31,"C",$E$12:$E$31,"*")</f>
        <v>0</v>
      </c>
      <c r="D51" s="97">
        <f>COUNTIFS($B$12:$B$31,C$48,$C$12:$C$31,"D",$E$12:$E$31,"*")</f>
        <v>0</v>
      </c>
      <c r="E51" s="97">
        <f>COUNTIFS($B$12:$B$31,E$48,$C$12:$C$31,"C",$E$12:$E$31,"*")</f>
        <v>0</v>
      </c>
      <c r="F51" s="340">
        <f>COUNTIFS($B$12:$B$31,E$48,$C$12:$C$31,"D",$E$12:$E$31,"*")</f>
        <v>0</v>
      </c>
      <c r="G51" s="341"/>
      <c r="H51" s="342"/>
      <c r="I51" s="340">
        <f>COUNTIFS($B$12:$B$31,I$48,$C$12:$C$31,"C",$E$12:$E$31,"*")</f>
        <v>1</v>
      </c>
      <c r="J51" s="341"/>
      <c r="K51" s="342"/>
      <c r="L51" s="340">
        <f>COUNTIFS($B$12:$B$31,I$48,$C$12:$C$31,"D",$E$12:$E$31,"*")</f>
        <v>0</v>
      </c>
      <c r="M51" s="341"/>
      <c r="N51" s="342"/>
      <c r="O51" s="340">
        <f>COUNTIFS($B$12:$B$31,O$48,$C$12:$C$31,"C",$E$12:$E$31,"*")</f>
        <v>0</v>
      </c>
      <c r="P51" s="341"/>
      <c r="Q51" s="342"/>
      <c r="R51" s="340">
        <f>COUNTIFS($B$12:$B$31,O$48,$C$12:$C$31,"D",$E$12:$E$31,"*")</f>
        <v>1</v>
      </c>
      <c r="S51" s="341"/>
      <c r="T51" s="342"/>
      <c r="U51" s="340">
        <f>COUNTIFS($B$12:$B$31,U$48,$C$12:$C$31,"C",$E$12:$E$31,"*")</f>
        <v>0</v>
      </c>
      <c r="V51" s="341"/>
      <c r="W51" s="342"/>
      <c r="X51" s="340">
        <f>COUNTIFS($B$12:$B$31,U$48,$C$12:$C$31,"D",$E$12:$E$31,"*")</f>
        <v>0</v>
      </c>
      <c r="Y51" s="341"/>
      <c r="Z51" s="342"/>
      <c r="AA51" s="340">
        <f>COUNTIFS($B$12:$B$31,AA$48,$C$12:$C$31,"C",$E$12:$E$31,"*")</f>
        <v>0</v>
      </c>
      <c r="AB51" s="341"/>
      <c r="AC51" s="342"/>
      <c r="AD51" s="340">
        <f>COUNTIFS($B$12:$B$31,AA$48,$C$12:$C$31,"D",$E$12:$E$31,"*")</f>
        <v>0</v>
      </c>
      <c r="AE51" s="341"/>
      <c r="AF51" s="342"/>
      <c r="AG51" s="340">
        <f>COUNTIFS($B$12:$B$31,AG$48,$C$12:$C$31,"C",$E$12:$E$31,"*")</f>
        <v>0</v>
      </c>
      <c r="AH51" s="341"/>
      <c r="AI51" s="342"/>
      <c r="AJ51" s="340">
        <f>COUNTIFS($B$12:$B$31,AG$48,$C$12:$C$31,"D",$E$12:$E$31,"*")</f>
        <v>0</v>
      </c>
      <c r="AK51" s="342"/>
      <c r="AL51" s="97">
        <f>COUNTIFS($B$12:$B$31,AL$48,$C$12:$C$31,"C",$E$12:$E$31,"*")</f>
        <v>0</v>
      </c>
      <c r="AM51" s="97">
        <f>COUNTIFS($B$12:$B$31,AL$48,$C$12:$C$31,"D",$E$12:$E$31,"*")</f>
        <v>0</v>
      </c>
      <c r="AN51" s="62"/>
    </row>
    <row r="52" spans="1:40" ht="24.9" customHeight="1">
      <c r="A52" s="62"/>
      <c r="B52" s="80" t="s">
        <v>194</v>
      </c>
      <c r="C52" s="337">
        <f>IF($AK$3="４週",SUMIFS($AK$12:$AK$31,$B$12:$B$31,C48)/4/$AH$6,IF($AK$3="歴月",SUMIFS($AK$12:$AK$31,$B$12:$B$31,C48)/$AL$6,"記載する期間を選択してください"))</f>
        <v>0</v>
      </c>
      <c r="D52" s="345"/>
      <c r="E52" s="337">
        <f>IF($AK$3="４週",SUMIFS($AK$12:$AK$31,$B$12:$B$31,E48)/4/$AH$6,IF($AK$3="歴月",SUMIFS($AK$12:$AK$31,$B$12:$B$31,E48)/$AL$6,"記載する期間を選択してください"))</f>
        <v>0</v>
      </c>
      <c r="F52" s="338"/>
      <c r="G52" s="338"/>
      <c r="H52" s="345"/>
      <c r="I52" s="337">
        <f>IF($AK$3="４週",SUMIFS($AK$12:$AK$31,$B$12:$B$31,I48)/4/$AH$6,IF($AK$3="歴月",SUMIFS($AK$12:$AK$31,$B$12:$B$31,I48)/$AL$6,"記載する期間を選択してください"))</f>
        <v>0</v>
      </c>
      <c r="J52" s="338"/>
      <c r="K52" s="338"/>
      <c r="L52" s="338"/>
      <c r="M52" s="338"/>
      <c r="N52" s="345"/>
      <c r="O52" s="337">
        <f>IF($AK$3="４週",SUMIFS($AK$12:$AK$31,$B$12:$B$31,O48)/4/$AH$6,IF($AK$3="歴月",SUMIFS($AK$12:$AK$31,$B$12:$B$31,O48)/$AL$6,"記載する期間を選択してください"))</f>
        <v>0</v>
      </c>
      <c r="P52" s="338"/>
      <c r="Q52" s="338"/>
      <c r="R52" s="338"/>
      <c r="S52" s="338"/>
      <c r="T52" s="345"/>
      <c r="U52" s="337">
        <f>IF($AK$3="４週",SUMIFS($AK$12:$AK$31,$B$12:$B$31,U48)/4/$AH$6,IF($AK$3="歴月",SUMIFS($AK$12:$AK$31,$B$12:$B$31,U48)/$AL$6,"記載する期間を選択してください"))</f>
        <v>0</v>
      </c>
      <c r="V52" s="338"/>
      <c r="W52" s="338"/>
      <c r="X52" s="338"/>
      <c r="Y52" s="338"/>
      <c r="Z52" s="345"/>
      <c r="AA52" s="337">
        <f>IF($AK$3="４週",SUMIFS($AK$12:$AK$31,$B$12:$B$31,AA48)/4/$AH$6,IF($AK$3="歴月",SUMIFS($AK$12:$AK$31,$B$12:$B$31,AA48)/$AL$6,"記載する期間を選択してください"))</f>
        <v>0</v>
      </c>
      <c r="AB52" s="338"/>
      <c r="AC52" s="338"/>
      <c r="AD52" s="338"/>
      <c r="AE52" s="338"/>
      <c r="AF52" s="345"/>
      <c r="AG52" s="337">
        <f>IF($AK$3="４週",SUMIFS($AK$12:$AK$31,$B$12:$B$31,AG48)/4/$AH$6,IF($AK$3="歴月",SUMIFS($AK$12:$AK$31,$B$12:$B$31,AG48)/$AL$6,"記載する期間を選択してください"))</f>
        <v>0</v>
      </c>
      <c r="AH52" s="338"/>
      <c r="AI52" s="338"/>
      <c r="AJ52" s="338"/>
      <c r="AK52" s="345"/>
      <c r="AL52" s="337">
        <f>IF($AK$3="４週",SUMIFS($AK$12:$AK$31,$B$12:$B$31,AL48)/4/$AH$6,IF($AK$3="歴月",SUMIFS($AK$12:$AK$31,$B$12:$B$31,AL48)/$AL$6,"記載する期間を選択してください"))</f>
        <v>0</v>
      </c>
      <c r="AM52" s="345"/>
      <c r="AN52" s="62"/>
    </row>
    <row r="53" spans="1:40" ht="5.0999999999999996" customHeight="1">
      <c r="A53" s="62"/>
      <c r="B53" s="59"/>
      <c r="C53" s="76">
        <v>2</v>
      </c>
      <c r="D53" s="76"/>
      <c r="E53" s="76">
        <v>3</v>
      </c>
      <c r="F53" s="76"/>
      <c r="G53" s="76"/>
      <c r="H53" s="76"/>
      <c r="I53" s="76">
        <v>4</v>
      </c>
      <c r="J53" s="76"/>
      <c r="K53" s="76"/>
      <c r="L53" s="76"/>
      <c r="M53" s="76"/>
      <c r="N53" s="76"/>
      <c r="O53" s="76">
        <v>5</v>
      </c>
      <c r="P53" s="76"/>
      <c r="Q53" s="76"/>
      <c r="R53" s="76"/>
      <c r="S53" s="76"/>
      <c r="T53" s="76"/>
      <c r="U53" s="76">
        <v>6</v>
      </c>
      <c r="V53" s="76"/>
      <c r="W53" s="76"/>
      <c r="X53" s="76"/>
      <c r="Y53" s="76"/>
      <c r="Z53" s="76"/>
      <c r="AA53" s="76">
        <v>7</v>
      </c>
      <c r="AB53" s="76"/>
      <c r="AC53" s="76"/>
      <c r="AD53" s="76"/>
      <c r="AE53" s="76"/>
      <c r="AF53" s="76"/>
      <c r="AG53" s="76">
        <v>8</v>
      </c>
      <c r="AH53" s="76"/>
      <c r="AI53" s="76"/>
      <c r="AJ53" s="76"/>
      <c r="AK53" s="76"/>
      <c r="AL53" s="76">
        <v>9</v>
      </c>
      <c r="AM53" s="96"/>
      <c r="AN53" s="62"/>
    </row>
    <row r="54" spans="1:40" ht="15" customHeight="1">
      <c r="A54" s="60" t="s">
        <v>118</v>
      </c>
      <c r="B54" s="66"/>
      <c r="C54" s="125"/>
      <c r="D54" s="125"/>
      <c r="E54" s="125"/>
      <c r="F54" s="60"/>
      <c r="G54" s="125"/>
      <c r="H54" s="96"/>
      <c r="I54" s="96"/>
      <c r="J54" s="96"/>
      <c r="K54" s="96"/>
      <c r="L54" s="96"/>
      <c r="M54" s="96"/>
      <c r="N54" s="96"/>
      <c r="O54" s="96"/>
      <c r="P54" s="96"/>
      <c r="Q54" s="96"/>
      <c r="R54" s="96">
        <v>6</v>
      </c>
      <c r="S54" s="96"/>
      <c r="T54" s="96"/>
      <c r="U54" s="96"/>
      <c r="V54" s="96"/>
      <c r="W54" s="96"/>
      <c r="X54" s="96">
        <v>7</v>
      </c>
      <c r="Y54" s="96"/>
      <c r="Z54" s="96"/>
      <c r="AA54" s="96"/>
      <c r="AB54" s="96"/>
      <c r="AC54" s="96"/>
      <c r="AD54" s="96">
        <v>8</v>
      </c>
      <c r="AE54" s="96"/>
      <c r="AF54" s="96"/>
      <c r="AG54" s="62"/>
      <c r="AH54" s="62"/>
      <c r="AI54" s="62"/>
      <c r="AJ54" s="62">
        <v>9</v>
      </c>
      <c r="AK54" s="63"/>
      <c r="AL54" s="75"/>
      <c r="AM54" s="62"/>
    </row>
    <row r="55" spans="1:40" s="60" customFormat="1" ht="15" customHeight="1">
      <c r="A55" s="60" t="s">
        <v>119</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120</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s="60" customFormat="1" ht="15" customHeight="1">
      <c r="A57" s="60" t="s">
        <v>250</v>
      </c>
      <c r="B57" s="83"/>
      <c r="C57" s="83"/>
      <c r="D57" s="83"/>
      <c r="E57" s="83"/>
      <c r="F57" s="83"/>
      <c r="G57" s="83"/>
      <c r="H57" s="67"/>
      <c r="I57" s="67"/>
      <c r="J57" s="67"/>
      <c r="K57" s="67"/>
      <c r="L57" s="67"/>
      <c r="M57" s="67"/>
      <c r="N57" s="67"/>
      <c r="O57" s="67"/>
      <c r="P57" s="67"/>
      <c r="Q57" s="67"/>
      <c r="R57" s="67"/>
      <c r="S57" s="67"/>
      <c r="T57" s="67"/>
      <c r="U57" s="67"/>
      <c r="V57" s="67"/>
      <c r="W57" s="67"/>
      <c r="X57" s="67"/>
      <c r="Y57" s="67"/>
      <c r="Z57" s="67"/>
      <c r="AA57" s="67"/>
      <c r="AB57" s="67"/>
      <c r="AC57" s="67"/>
      <c r="AD57" s="67"/>
      <c r="AE57" s="67"/>
      <c r="AF57" s="67"/>
      <c r="AG57" s="67"/>
      <c r="AH57" s="67"/>
      <c r="AI57" s="67"/>
      <c r="AJ57" s="67"/>
      <c r="AK57" s="67"/>
      <c r="AL57" s="67"/>
      <c r="AM57" s="67"/>
    </row>
    <row r="58" spans="1:40" s="60" customFormat="1" ht="15" customHeight="1">
      <c r="A58" s="60" t="s">
        <v>362</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s="60" customFormat="1" ht="15" customHeight="1">
      <c r="A59" s="60" t="s">
        <v>363</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ht="15" customHeight="1">
      <c r="A60" s="60" t="s">
        <v>123</v>
      </c>
      <c r="B60" s="90"/>
      <c r="C60" s="60"/>
      <c r="D60" s="60"/>
      <c r="E60" s="60"/>
      <c r="F60" s="60"/>
      <c r="G60" s="60"/>
    </row>
    <row r="61" spans="1:40" ht="15" customHeight="1">
      <c r="A61" s="60" t="s">
        <v>364</v>
      </c>
      <c r="B61" s="90"/>
      <c r="C61" s="60"/>
      <c r="D61" s="60"/>
      <c r="E61" s="60"/>
      <c r="F61" s="60"/>
      <c r="G61" s="60"/>
    </row>
    <row r="62" spans="1:40" ht="15" customHeight="1">
      <c r="A62" s="60"/>
      <c r="B62" s="74" t="s">
        <v>125</v>
      </c>
      <c r="C62" s="322" t="s">
        <v>126</v>
      </c>
      <c r="D62" s="322"/>
      <c r="E62" s="322"/>
      <c r="F62" s="60"/>
      <c r="G62" s="60"/>
    </row>
    <row r="63" spans="1:40" ht="15" customHeight="1">
      <c r="A63" s="60"/>
      <c r="B63" s="93" t="s">
        <v>127</v>
      </c>
      <c r="C63" s="346" t="s">
        <v>128</v>
      </c>
      <c r="D63" s="346"/>
      <c r="E63" s="346"/>
      <c r="F63" s="60"/>
      <c r="G63" s="60"/>
    </row>
    <row r="64" spans="1:40" ht="15" customHeight="1">
      <c r="A64" s="60"/>
      <c r="B64" s="93" t="s">
        <v>129</v>
      </c>
      <c r="C64" s="346" t="s">
        <v>130</v>
      </c>
      <c r="D64" s="346"/>
      <c r="E64" s="346"/>
      <c r="F64" s="60"/>
      <c r="G64" s="60"/>
    </row>
    <row r="65" spans="1:7" ht="15" customHeight="1">
      <c r="A65" s="60"/>
      <c r="B65" s="93" t="s">
        <v>131</v>
      </c>
      <c r="C65" s="346" t="s">
        <v>132</v>
      </c>
      <c r="D65" s="346"/>
      <c r="E65" s="346"/>
      <c r="F65" s="60"/>
      <c r="G65" s="60"/>
    </row>
    <row r="66" spans="1:7" ht="15" customHeight="1">
      <c r="A66" s="60"/>
      <c r="B66" s="93" t="s">
        <v>133</v>
      </c>
      <c r="C66" s="346" t="s">
        <v>134</v>
      </c>
      <c r="D66" s="346"/>
      <c r="E66" s="346"/>
      <c r="F66" s="60"/>
      <c r="G66" s="60"/>
    </row>
    <row r="67" spans="1:7" ht="15" customHeight="1">
      <c r="A67" s="60"/>
      <c r="B67" s="60" t="s">
        <v>135</v>
      </c>
      <c r="C67" s="60"/>
      <c r="D67" s="60"/>
      <c r="E67" s="60"/>
      <c r="F67" s="60"/>
      <c r="G67" s="60"/>
    </row>
    <row r="68" spans="1:7" ht="15" customHeight="1">
      <c r="A68" s="60"/>
      <c r="B68" s="60" t="s">
        <v>136</v>
      </c>
      <c r="C68" s="60"/>
      <c r="D68" s="60"/>
      <c r="E68" s="60"/>
      <c r="F68" s="60"/>
      <c r="G68" s="60"/>
    </row>
    <row r="69" spans="1:7" ht="15" customHeight="1">
      <c r="A69" s="60"/>
      <c r="B69" s="60" t="s">
        <v>137</v>
      </c>
      <c r="C69" s="60"/>
      <c r="D69" s="60"/>
      <c r="E69" s="60"/>
      <c r="F69" s="60"/>
      <c r="G69" s="60"/>
    </row>
    <row r="70" spans="1:7" ht="15" customHeight="1">
      <c r="A70" s="60" t="s">
        <v>365</v>
      </c>
      <c r="B70" s="90"/>
      <c r="C70" s="60"/>
      <c r="D70" s="60"/>
      <c r="E70" s="60"/>
      <c r="F70" s="60"/>
      <c r="G70" s="60"/>
    </row>
    <row r="71" spans="1:7" ht="15" customHeight="1">
      <c r="A71" s="60" t="s">
        <v>240</v>
      </c>
      <c r="B71" s="90"/>
      <c r="C71" s="60"/>
      <c r="D71" s="60"/>
      <c r="E71" s="60"/>
      <c r="F71" s="60"/>
      <c r="G71" s="60"/>
    </row>
    <row r="72" spans="1:7" ht="15" customHeight="1">
      <c r="A72" s="60" t="s">
        <v>140</v>
      </c>
      <c r="B72" s="90"/>
      <c r="C72" s="60"/>
      <c r="D72" s="60"/>
      <c r="E72" s="60"/>
      <c r="F72" s="60"/>
      <c r="G72" s="60"/>
    </row>
    <row r="73" spans="1:7" ht="15" customHeight="1">
      <c r="A73" s="60" t="s">
        <v>366</v>
      </c>
      <c r="B73" s="90"/>
      <c r="C73" s="60"/>
      <c r="D73" s="60"/>
      <c r="E73" s="60"/>
      <c r="F73" s="60"/>
      <c r="G73" s="60"/>
    </row>
    <row r="74" spans="1:7" ht="15" customHeight="1">
      <c r="A74" s="60" t="s">
        <v>367</v>
      </c>
      <c r="B74" s="90"/>
      <c r="C74" s="60"/>
      <c r="D74" s="60"/>
      <c r="E74" s="60"/>
      <c r="F74" s="60"/>
      <c r="G74" s="60"/>
    </row>
    <row r="75" spans="1:7" ht="15" customHeight="1">
      <c r="A75" s="60" t="s">
        <v>368</v>
      </c>
      <c r="B75" s="90"/>
      <c r="C75" s="60"/>
      <c r="D75" s="60"/>
      <c r="E75" s="60"/>
      <c r="F75" s="60"/>
      <c r="G75" s="60"/>
    </row>
    <row r="76" spans="1:7" ht="15" customHeight="1">
      <c r="A76" s="60"/>
      <c r="B76" s="60" t="s">
        <v>144</v>
      </c>
      <c r="C76" s="60"/>
      <c r="D76" s="60"/>
      <c r="E76" s="60"/>
      <c r="F76" s="60"/>
      <c r="G76" s="60"/>
    </row>
    <row r="77" spans="1:7" ht="15" customHeight="1">
      <c r="A77" s="60"/>
      <c r="B77" s="60" t="s">
        <v>145</v>
      </c>
      <c r="C77" s="60"/>
      <c r="D77" s="60"/>
      <c r="E77" s="60"/>
      <c r="F77" s="60"/>
      <c r="G77" s="60"/>
    </row>
    <row r="78" spans="1:7" ht="15" customHeight="1">
      <c r="A78" s="60" t="s">
        <v>371</v>
      </c>
      <c r="B78" s="90"/>
      <c r="C78" s="60"/>
      <c r="D78" s="60"/>
      <c r="E78" s="60"/>
      <c r="F78" s="60"/>
      <c r="G78" s="60"/>
    </row>
    <row r="79" spans="1:7" ht="15" customHeight="1">
      <c r="A79" s="60" t="s">
        <v>147</v>
      </c>
      <c r="B79" s="90"/>
      <c r="C79" s="60"/>
      <c r="D79" s="60"/>
      <c r="E79" s="60"/>
      <c r="F79" s="60"/>
      <c r="G79" s="60"/>
    </row>
    <row r="80" spans="1:7" ht="15" customHeight="1">
      <c r="A80" s="60" t="s">
        <v>372</v>
      </c>
      <c r="B80" s="90"/>
      <c r="C80" s="60"/>
      <c r="D80" s="60"/>
      <c r="E80" s="60"/>
      <c r="F80" s="60"/>
      <c r="G80" s="60"/>
    </row>
    <row r="81" spans="1:7" ht="15" customHeight="1">
      <c r="A81" s="60" t="s">
        <v>373</v>
      </c>
      <c r="B81" s="90"/>
      <c r="C81" s="60"/>
      <c r="D81" s="60"/>
      <c r="E81" s="60"/>
      <c r="F81" s="60"/>
      <c r="G81" s="60"/>
    </row>
    <row r="82" spans="1:7" ht="15" customHeight="1">
      <c r="A82" s="60" t="s">
        <v>150</v>
      </c>
      <c r="B82" s="90"/>
      <c r="C82" s="60"/>
      <c r="D82" s="60"/>
      <c r="E82" s="60"/>
      <c r="F82" s="60"/>
      <c r="G82" s="60"/>
    </row>
    <row r="83" spans="1:7" ht="15" customHeight="1">
      <c r="A83" s="60" t="s">
        <v>151</v>
      </c>
      <c r="B83" s="90"/>
      <c r="C83" s="60"/>
      <c r="D83" s="60"/>
      <c r="E83" s="60"/>
      <c r="F83" s="60"/>
      <c r="G83" s="60"/>
    </row>
    <row r="84" spans="1:7" ht="15" customHeight="1">
      <c r="A84" s="60" t="s">
        <v>369</v>
      </c>
      <c r="B84" s="90"/>
      <c r="C84" s="60"/>
      <c r="D84" s="60"/>
      <c r="E84" s="60"/>
      <c r="F84" s="60"/>
      <c r="G84" s="60"/>
    </row>
    <row r="85" spans="1:7" ht="15" customHeight="1">
      <c r="A85" s="60" t="s">
        <v>370</v>
      </c>
      <c r="B85" s="90"/>
      <c r="C85" s="60"/>
      <c r="D85" s="60"/>
      <c r="E85" s="60"/>
      <c r="F85" s="60"/>
      <c r="G85" s="60"/>
    </row>
  </sheetData>
  <mergeCells count="146">
    <mergeCell ref="AP1:AR5"/>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AM30:AN30"/>
    <mergeCell ref="AM31:AN31"/>
    <mergeCell ref="A32:E32"/>
    <mergeCell ref="AM32:AN33"/>
    <mergeCell ref="A33:E33"/>
    <mergeCell ref="A39:C39"/>
    <mergeCell ref="F39:H39"/>
    <mergeCell ref="I39:K39"/>
    <mergeCell ref="L39:N39"/>
    <mergeCell ref="O39:Q39"/>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12:AN12"/>
    <mergeCell ref="AM13:AN13"/>
    <mergeCell ref="AM14:AN14"/>
    <mergeCell ref="AM15:AN15"/>
    <mergeCell ref="AM16:AN16"/>
    <mergeCell ref="AM17:AN17"/>
    <mergeCell ref="AK8:AK11"/>
    <mergeCell ref="AL8:AL11"/>
    <mergeCell ref="AM8:AN11"/>
    <mergeCell ref="F9:L9"/>
    <mergeCell ref="M9:S9"/>
    <mergeCell ref="T9:Z9"/>
    <mergeCell ref="AA9:AG9"/>
    <mergeCell ref="AH9:AJ9"/>
    <mergeCell ref="AH6:AJ6"/>
    <mergeCell ref="A8:A11"/>
    <mergeCell ref="B8:B9"/>
    <mergeCell ref="C8:C11"/>
    <mergeCell ref="D8:D11"/>
    <mergeCell ref="E8:E11"/>
    <mergeCell ref="F8:AJ8"/>
    <mergeCell ref="B10:B11"/>
    <mergeCell ref="AK3:AN3"/>
    <mergeCell ref="AK4:AN4"/>
    <mergeCell ref="AK5:AN5"/>
    <mergeCell ref="AK1:AN1"/>
    <mergeCell ref="M2:P2"/>
    <mergeCell ref="Q2:R2"/>
    <mergeCell ref="S2:T2"/>
    <mergeCell ref="U2:V2"/>
    <mergeCell ref="AK2:AN2"/>
  </mergeCells>
  <phoneticPr fontId="34"/>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hyperlinks>
    <hyperlink ref="AP1:AR5" location="表紙!A1" display="表紙!A1" xr:uid="{5B59E8F2-A9D8-4218-9483-5F96A0B6150C}"/>
  </hyperlink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R82"/>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255</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v>160</v>
      </c>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256</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256</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18" customHeight="1">
      <c r="A38" s="361" t="s">
        <v>213</v>
      </c>
      <c r="B38" s="361"/>
      <c r="C38" s="361"/>
      <c r="D38" s="68">
        <v>1400</v>
      </c>
      <c r="E38" s="68">
        <v>1310</v>
      </c>
      <c r="F38" s="362">
        <v>1400</v>
      </c>
      <c r="G38" s="362"/>
      <c r="H38" s="362"/>
      <c r="I38" s="362">
        <v>1470</v>
      </c>
      <c r="J38" s="362"/>
      <c r="K38" s="362"/>
      <c r="L38" s="362">
        <v>1470</v>
      </c>
      <c r="M38" s="362"/>
      <c r="N38" s="362"/>
      <c r="O38" s="362">
        <v>1330</v>
      </c>
      <c r="P38" s="362"/>
      <c r="Q38" s="362"/>
      <c r="R38" s="362">
        <v>1400</v>
      </c>
      <c r="S38" s="362"/>
      <c r="T38" s="362"/>
      <c r="U38" s="362">
        <v>1400</v>
      </c>
      <c r="V38" s="362"/>
      <c r="W38" s="362"/>
      <c r="X38" s="362">
        <v>1330</v>
      </c>
      <c r="Y38" s="362"/>
      <c r="Z38" s="362"/>
      <c r="AA38" s="362">
        <v>1330</v>
      </c>
      <c r="AB38" s="362"/>
      <c r="AC38" s="362"/>
      <c r="AD38" s="362">
        <v>1330</v>
      </c>
      <c r="AE38" s="362"/>
      <c r="AF38" s="362"/>
      <c r="AG38" s="362">
        <v>1400</v>
      </c>
      <c r="AH38" s="362"/>
      <c r="AI38" s="362"/>
      <c r="AJ38" s="346">
        <f>SUM(D38:AI38)</f>
        <v>16570</v>
      </c>
      <c r="AK38" s="346"/>
      <c r="AL38" s="364">
        <f>ROUNDUP(AJ38/AJ39,1)</f>
        <v>70</v>
      </c>
      <c r="AM38"/>
      <c r="AN38"/>
      <c r="AO38"/>
      <c r="AP38"/>
      <c r="AQ38"/>
    </row>
    <row r="39" spans="1:43" ht="18" customHeight="1">
      <c r="A39" s="361" t="s">
        <v>214</v>
      </c>
      <c r="B39" s="361"/>
      <c r="C39" s="361"/>
      <c r="D39" s="68">
        <v>20</v>
      </c>
      <c r="E39" s="68">
        <v>19</v>
      </c>
      <c r="F39" s="362">
        <v>20</v>
      </c>
      <c r="G39" s="362"/>
      <c r="H39" s="362"/>
      <c r="I39" s="362">
        <v>21</v>
      </c>
      <c r="J39" s="362"/>
      <c r="K39" s="362"/>
      <c r="L39" s="362">
        <v>21</v>
      </c>
      <c r="M39" s="362"/>
      <c r="N39" s="362"/>
      <c r="O39" s="362">
        <v>19</v>
      </c>
      <c r="P39" s="362"/>
      <c r="Q39" s="362"/>
      <c r="R39" s="362">
        <v>20</v>
      </c>
      <c r="S39" s="362"/>
      <c r="T39" s="362"/>
      <c r="U39" s="362">
        <v>20</v>
      </c>
      <c r="V39" s="362"/>
      <c r="W39" s="362"/>
      <c r="X39" s="362">
        <v>19</v>
      </c>
      <c r="Y39" s="362"/>
      <c r="Z39" s="362"/>
      <c r="AA39" s="362">
        <v>19</v>
      </c>
      <c r="AB39" s="362"/>
      <c r="AC39" s="362"/>
      <c r="AD39" s="362">
        <v>19</v>
      </c>
      <c r="AE39" s="362"/>
      <c r="AF39" s="362"/>
      <c r="AG39" s="362">
        <v>20</v>
      </c>
      <c r="AH39" s="362"/>
      <c r="AI39" s="362"/>
      <c r="AJ39" s="346">
        <f>+SUM(D39:AI39)</f>
        <v>237</v>
      </c>
      <c r="AK39" s="346"/>
      <c r="AL39" s="365"/>
      <c r="AM39"/>
      <c r="AN39"/>
      <c r="AO39"/>
      <c r="AP39"/>
      <c r="AQ39"/>
    </row>
    <row r="40" spans="1:43" ht="5.0999999999999996" customHeight="1">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c r="A41" s="67" t="s">
        <v>166</v>
      </c>
      <c r="B41" s="60"/>
      <c r="D41" s="60"/>
      <c r="E41" s="60"/>
      <c r="F41" s="60"/>
      <c r="G41" s="60"/>
      <c r="H41" s="60"/>
      <c r="I41"/>
      <c r="J41"/>
      <c r="K41"/>
      <c r="L41"/>
      <c r="M41"/>
      <c r="N41"/>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24.9" customHeight="1">
      <c r="A42" s="322" t="s">
        <v>170</v>
      </c>
      <c r="B42" s="322"/>
      <c r="C42" s="322" t="s">
        <v>207</v>
      </c>
      <c r="D42" s="322"/>
      <c r="E42" s="320" t="s">
        <v>257</v>
      </c>
      <c r="F42" s="320"/>
      <c r="G42" s="320"/>
      <c r="H42" s="320"/>
      <c r="I42"/>
      <c r="J42"/>
      <c r="K42"/>
      <c r="L42"/>
      <c r="M42"/>
      <c r="N42"/>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c r="A43" s="320" t="s">
        <v>172</v>
      </c>
      <c r="B43" s="320"/>
      <c r="C43" s="357">
        <f>ROUNDDOWN(IF(AL38&lt;=60,1,1+ROUNDUP((AL38-60)/40,0)),1)</f>
        <v>2</v>
      </c>
      <c r="D43" s="357"/>
      <c r="E43" s="357">
        <f>ROUNDDOWN(AL38/40,1)</f>
        <v>1.7</v>
      </c>
      <c r="F43" s="357"/>
      <c r="G43" s="357"/>
      <c r="H43" s="357"/>
      <c r="I43"/>
      <c r="J43"/>
      <c r="K43"/>
      <c r="L43"/>
      <c r="M43"/>
      <c r="N43"/>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5.0999999999999996" customHeight="1">
      <c r="A44" s="83"/>
      <c r="B44" s="83"/>
      <c r="C44" s="83"/>
      <c r="D44" s="83"/>
      <c r="E44" s="83"/>
      <c r="F44" s="83"/>
      <c r="G44" s="83"/>
      <c r="H44" s="83"/>
      <c r="I44" s="83"/>
      <c r="J44" s="60"/>
      <c r="K44" s="60"/>
      <c r="L44" s="60"/>
      <c r="M44" s="102"/>
      <c r="N44" s="60"/>
      <c r="O44" s="60"/>
      <c r="P44" s="60"/>
      <c r="Q44"/>
      <c r="W44" s="66"/>
      <c r="X44" s="60"/>
      <c r="Y44" s="60"/>
      <c r="Z44" s="60"/>
      <c r="AA44" s="60"/>
      <c r="AB44" s="60"/>
      <c r="AC44" s="60"/>
      <c r="AD44" s="60"/>
      <c r="AE44" s="60"/>
      <c r="AF44" s="60"/>
      <c r="AG44" s="60"/>
      <c r="AH44" s="60"/>
      <c r="AI44" s="60"/>
      <c r="AJ44" s="102"/>
      <c r="AK44" s="60"/>
      <c r="AL44" s="66"/>
      <c r="AM44" s="66"/>
      <c r="AN44" s="62"/>
    </row>
    <row r="45" spans="1:43"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6"/>
      <c r="C46" s="337" t="s">
        <v>408</v>
      </c>
      <c r="D46" s="338"/>
      <c r="E46" s="344" t="s">
        <v>411</v>
      </c>
      <c r="F46" s="344"/>
      <c r="G46" s="344"/>
      <c r="H46" s="344"/>
      <c r="I46" s="337" t="s">
        <v>413</v>
      </c>
      <c r="J46" s="338"/>
      <c r="K46" s="338"/>
      <c r="L46" s="338"/>
      <c r="M46" s="338"/>
      <c r="N46" s="345"/>
      <c r="O46" s="337" t="s">
        <v>410</v>
      </c>
      <c r="P46" s="338"/>
      <c r="Q46" s="338"/>
      <c r="R46" s="338"/>
      <c r="S46" s="338"/>
      <c r="T46" s="345"/>
      <c r="U46" s="337" t="s">
        <v>410</v>
      </c>
      <c r="V46" s="338"/>
      <c r="W46" s="338"/>
      <c r="X46" s="338"/>
      <c r="Y46" s="338"/>
      <c r="Z46" s="345"/>
      <c r="AA46" s="337" t="s">
        <v>410</v>
      </c>
      <c r="AB46" s="338"/>
      <c r="AC46" s="338"/>
      <c r="AD46" s="338"/>
      <c r="AE46" s="338"/>
      <c r="AF46" s="345"/>
      <c r="AG46" s="344" t="s">
        <v>410</v>
      </c>
      <c r="AH46" s="344"/>
      <c r="AI46" s="344"/>
      <c r="AJ46" s="344"/>
      <c r="AK46" s="344"/>
      <c r="AL46" s="344" t="s">
        <v>410</v>
      </c>
      <c r="AM46" s="344"/>
      <c r="AN46" s="62"/>
    </row>
    <row r="47" spans="1:43" ht="18" customHeight="1">
      <c r="A47" s="62"/>
      <c r="B47" s="66"/>
      <c r="C47" s="98" t="s">
        <v>190</v>
      </c>
      <c r="D47" s="98" t="s">
        <v>191</v>
      </c>
      <c r="E47" s="97"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97" t="s">
        <v>27</v>
      </c>
      <c r="AM47" s="97" t="s">
        <v>216</v>
      </c>
      <c r="AN47" s="62"/>
    </row>
    <row r="48" spans="1:43"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97">
        <f>COUNTIFS($B$11:$B$30,AL$46,$C$11:$C$30,"A",$E$11:$E$30,"*")</f>
        <v>0</v>
      </c>
      <c r="AM48" s="97">
        <f>COUNTIFS($B$11:$B$30,AL$46,$C$11:$C$30,"B",$E$11:$E$30,"*")</f>
        <v>0</v>
      </c>
      <c r="AN48" s="62"/>
    </row>
    <row r="49" spans="1:40" ht="18" customHeight="1">
      <c r="A49" s="62"/>
      <c r="B49" s="80" t="s">
        <v>193</v>
      </c>
      <c r="C49" s="97">
        <f>COUNTIFS($B$11:$B$30,C$46,$C$11:$C$30,"C",$E$11:$E$30,"*")</f>
        <v>0</v>
      </c>
      <c r="D49" s="97">
        <f>COUNTIFS($B$11:$B$30,C$46,$C$11:$C$30,"D",$E$11:$E$30,"*")</f>
        <v>0</v>
      </c>
      <c r="E49" s="97">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97">
        <f>COUNTIFS($B$11:$B$30,AL$46,$C$11:$C$30,"C",$E$11:$E$30,"*")</f>
        <v>0</v>
      </c>
      <c r="AM49" s="97">
        <f>COUNTIFS($B$11:$B$30,AL$46,$C$11:$C$30,"D",$E$11:$E$30,"*")</f>
        <v>0</v>
      </c>
      <c r="AN49" s="62"/>
    </row>
    <row r="50" spans="1:40" ht="24.9" customHeight="1">
      <c r="A50" s="62"/>
      <c r="B50" s="80" t="s">
        <v>194</v>
      </c>
      <c r="C50" s="337">
        <f>IF($AK$3="４週",SUMIFS($AK$11:$AK$30,$B$11:$B$30,C46)/4/$AH$5,IF($AK$3="歴月",SUMIFS($AK$11:$AK$30,$B$11:$B$30,C46)/$AL$5,"記載する期間を選択してください"))</f>
        <v>0</v>
      </c>
      <c r="D50" s="345"/>
      <c r="E50" s="337">
        <f>IF($AK$3="４週",SUMIFS($AK$11:$AK$30,$B$11:$B$30,E46)/4/$AH$5,IF($AK$3="歴月",SUMIFS($AK$11:$AK$30,$B$11:$B$30,E46)/$AL$5,"記載する期間を選択してください"))</f>
        <v>0</v>
      </c>
      <c r="F50" s="338"/>
      <c r="G50" s="338"/>
      <c r="H50" s="345"/>
      <c r="I50" s="337">
        <f>IF($AK$3="４週",SUMIFS($AK$11:$AK$30,$B$11:$B$30,I46)/4/$AH$5,IF($AK$3="歴月",SUMIFS($AK$11:$AK$30,$B$11:$B$30,I46)/$AL$5,"記載する期間を選択してください"))</f>
        <v>0</v>
      </c>
      <c r="J50" s="338"/>
      <c r="K50" s="338"/>
      <c r="L50" s="338"/>
      <c r="M50" s="338"/>
      <c r="N50" s="345"/>
      <c r="O50" s="337">
        <f>IF($AK$3="４週",SUMIFS($AK$11:$AK$30,$B$11:$B$30,O46)/4/$AH$5,IF($AK$3="歴月",SUMIFS($AK$11:$AK$30,$B$11:$B$30,O46)/$AL$5,"記載する期間を選択してください"))</f>
        <v>0</v>
      </c>
      <c r="P50" s="338"/>
      <c r="Q50" s="338"/>
      <c r="R50" s="338"/>
      <c r="S50" s="338"/>
      <c r="T50" s="345"/>
      <c r="U50" s="337">
        <f>IF($AK$3="４週",SUMIFS($AK$11:$AK$30,$B$11:$B$30,U46)/4/$AH$5,IF($AK$3="歴月",SUMIFS($AK$11:$AK$30,$B$11:$B$30,U46)/$AL$5,"記載する期間を選択してください"))</f>
        <v>0</v>
      </c>
      <c r="V50" s="338"/>
      <c r="W50" s="338"/>
      <c r="X50" s="338"/>
      <c r="Y50" s="338"/>
      <c r="Z50" s="345"/>
      <c r="AA50" s="337">
        <f>IF($AK$3="４週",SUMIFS($AK$11:$AK$30,$B$11:$B$30,AA46)/4/$AH$5,IF($AK$3="歴月",SUMIFS($AK$11:$AK$30,$B$11:$B$30,AA46)/$AL$5,"記載する期間を選択してください"))</f>
        <v>0</v>
      </c>
      <c r="AB50" s="338"/>
      <c r="AC50" s="338"/>
      <c r="AD50" s="338"/>
      <c r="AE50" s="338"/>
      <c r="AF50" s="345"/>
      <c r="AG50" s="337">
        <f>IF($AK$3="４週",SUMIFS($AK$11:$AK$30,$B$11:$B$30,AG46)/4/$AH$5,IF($AK$3="歴月",SUMIFS($AK$11:$AK$30,$B$11:$B$30,AG46)/$AL$5,"記載する期間を選択してください"))</f>
        <v>0</v>
      </c>
      <c r="AH50" s="338"/>
      <c r="AI50" s="338"/>
      <c r="AJ50" s="338"/>
      <c r="AK50" s="345"/>
      <c r="AL50" s="337">
        <f>IF($AK$3="４週",SUMIFS($AK$11:$AK$30,$B$11:$B$30,AL46)/4/$AH$5,IF($AK$3="歴月",SUMIFS($AK$11:$AK$30,$B$11:$B$30,AL46)/$AL$5,"記載する期間を選択してください"))</f>
        <v>0</v>
      </c>
      <c r="AM50" s="345"/>
      <c r="AN50" s="62"/>
    </row>
    <row r="51" spans="1:40" ht="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122</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45">
    <mergeCell ref="AP1:AR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4"/>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hyperlinks>
    <hyperlink ref="AP1:AR5" location="表紙!A1" display="表紙!A1" xr:uid="{BB4E104F-3DFC-4B3D-971D-B5CD5A8EFA19}"/>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4A3A43-3C6F-4F3A-BEA4-1EEB7AB68084}">
  <dimension ref="A1:D33"/>
  <sheetViews>
    <sheetView showGridLines="0" tabSelected="1" view="pageBreakPreview" zoomScaleNormal="100" zoomScaleSheetLayoutView="100" workbookViewId="0">
      <selection sqref="A1:D1"/>
    </sheetView>
  </sheetViews>
  <sheetFormatPr defaultRowHeight="15"/>
  <cols>
    <col min="1" max="1" width="5.5" style="146" customWidth="1"/>
    <col min="2" max="2" width="46.8984375" style="147" customWidth="1"/>
    <col min="3" max="3" width="5.5" style="146" customWidth="1"/>
    <col min="4" max="4" width="46.8984375" style="146" customWidth="1"/>
    <col min="5" max="16384" width="8.796875" style="146"/>
  </cols>
  <sheetData>
    <row r="1" spans="1:4" ht="28.8" customHeight="1" thickBot="1">
      <c r="A1" s="283" t="s">
        <v>414</v>
      </c>
      <c r="B1" s="283"/>
      <c r="C1" s="283"/>
      <c r="D1" s="283"/>
    </row>
    <row r="2" spans="1:4" ht="18.600000000000001" customHeight="1" thickBot="1">
      <c r="A2" s="284" t="s">
        <v>415</v>
      </c>
      <c r="B2" s="285"/>
      <c r="C2" s="285"/>
      <c r="D2" s="286"/>
    </row>
    <row r="3" spans="1:4" ht="21.6" customHeight="1">
      <c r="A3" s="275" t="s">
        <v>405</v>
      </c>
      <c r="B3" s="154" t="s">
        <v>374</v>
      </c>
      <c r="C3" s="278" t="s">
        <v>406</v>
      </c>
      <c r="D3" s="151" t="s">
        <v>386</v>
      </c>
    </row>
    <row r="4" spans="1:4" ht="21.6" customHeight="1" thickBot="1">
      <c r="A4" s="276"/>
      <c r="B4" s="148" t="s">
        <v>375</v>
      </c>
      <c r="C4" s="279"/>
      <c r="D4" s="152" t="s">
        <v>387</v>
      </c>
    </row>
    <row r="5" spans="1:4" ht="21.6" customHeight="1">
      <c r="A5" s="276"/>
      <c r="B5" s="148" t="s">
        <v>376</v>
      </c>
      <c r="C5" s="280" t="s">
        <v>407</v>
      </c>
      <c r="D5" s="153" t="s">
        <v>388</v>
      </c>
    </row>
    <row r="6" spans="1:4" ht="21.6" customHeight="1">
      <c r="A6" s="276"/>
      <c r="B6" s="148" t="s">
        <v>377</v>
      </c>
      <c r="C6" s="281"/>
      <c r="D6" s="149" t="s">
        <v>403</v>
      </c>
    </row>
    <row r="7" spans="1:4" ht="21.6" customHeight="1">
      <c r="A7" s="276"/>
      <c r="B7" s="148" t="s">
        <v>378</v>
      </c>
      <c r="C7" s="281"/>
      <c r="D7" s="149" t="s">
        <v>404</v>
      </c>
    </row>
    <row r="8" spans="1:4" ht="21.6" customHeight="1">
      <c r="A8" s="276"/>
      <c r="B8" s="148" t="s">
        <v>379</v>
      </c>
      <c r="C8" s="281"/>
      <c r="D8" s="149" t="s">
        <v>389</v>
      </c>
    </row>
    <row r="9" spans="1:4" ht="21.6" customHeight="1">
      <c r="A9" s="276"/>
      <c r="B9" s="148" t="s">
        <v>393</v>
      </c>
      <c r="C9" s="281"/>
      <c r="D9" s="149" t="s">
        <v>390</v>
      </c>
    </row>
    <row r="10" spans="1:4" ht="21.6" customHeight="1">
      <c r="A10" s="276"/>
      <c r="B10" s="148" t="s">
        <v>394</v>
      </c>
      <c r="C10" s="281"/>
      <c r="D10" s="149" t="s">
        <v>391</v>
      </c>
    </row>
    <row r="11" spans="1:4" ht="21.6" customHeight="1" thickBot="1">
      <c r="A11" s="276"/>
      <c r="B11" s="148" t="s">
        <v>395</v>
      </c>
      <c r="C11" s="282"/>
      <c r="D11" s="150" t="s">
        <v>392</v>
      </c>
    </row>
    <row r="12" spans="1:4" ht="21.6" customHeight="1">
      <c r="A12" s="276"/>
      <c r="B12" s="148" t="s">
        <v>380</v>
      </c>
    </row>
    <row r="13" spans="1:4" ht="21.6" customHeight="1">
      <c r="A13" s="276"/>
      <c r="B13" s="148" t="s">
        <v>396</v>
      </c>
    </row>
    <row r="14" spans="1:4" ht="21.6" customHeight="1">
      <c r="A14" s="276"/>
      <c r="B14" s="148" t="s">
        <v>397</v>
      </c>
    </row>
    <row r="15" spans="1:4" ht="21.6" customHeight="1">
      <c r="A15" s="276"/>
      <c r="B15" s="148" t="s">
        <v>381</v>
      </c>
    </row>
    <row r="16" spans="1:4" ht="21.6" customHeight="1">
      <c r="A16" s="276"/>
      <c r="B16" s="148" t="s">
        <v>382</v>
      </c>
    </row>
    <row r="17" spans="1:2" ht="21.6" customHeight="1">
      <c r="A17" s="276"/>
      <c r="B17" s="148" t="s">
        <v>398</v>
      </c>
    </row>
    <row r="18" spans="1:2" ht="21.6" customHeight="1">
      <c r="A18" s="276"/>
      <c r="B18" s="148" t="s">
        <v>399</v>
      </c>
    </row>
    <row r="19" spans="1:2" ht="21.6" customHeight="1">
      <c r="A19" s="276"/>
      <c r="B19" s="148" t="s">
        <v>383</v>
      </c>
    </row>
    <row r="20" spans="1:2" ht="21.6" customHeight="1">
      <c r="A20" s="276"/>
      <c r="B20" s="148" t="s">
        <v>384</v>
      </c>
    </row>
    <row r="21" spans="1:2" ht="21.6" customHeight="1">
      <c r="A21" s="276"/>
      <c r="B21" s="148" t="s">
        <v>400</v>
      </c>
    </row>
    <row r="22" spans="1:2" ht="21.6" customHeight="1">
      <c r="A22" s="276"/>
      <c r="B22" s="148" t="s">
        <v>401</v>
      </c>
    </row>
    <row r="23" spans="1:2" ht="21.6" customHeight="1">
      <c r="A23" s="276"/>
      <c r="B23" s="148" t="s">
        <v>402</v>
      </c>
    </row>
    <row r="24" spans="1:2" ht="21.6" customHeight="1" thickBot="1">
      <c r="A24" s="277"/>
      <c r="B24" s="155" t="s">
        <v>385</v>
      </c>
    </row>
    <row r="25" spans="1:2" ht="21.6" customHeight="1"/>
    <row r="26" spans="1:2" ht="21.6" customHeight="1"/>
    <row r="27" spans="1:2" ht="21.6" customHeight="1"/>
    <row r="28" spans="1:2" ht="21.6" customHeight="1"/>
    <row r="29" spans="1:2" ht="21.6" customHeight="1"/>
    <row r="30" spans="1:2" ht="21.6" customHeight="1"/>
    <row r="31" spans="1:2" ht="21.6" customHeight="1"/>
    <row r="32" spans="1:2" ht="21.6" customHeight="1"/>
    <row r="33" ht="21.6" customHeight="1"/>
  </sheetData>
  <mergeCells count="5">
    <mergeCell ref="A3:A24"/>
    <mergeCell ref="C3:C4"/>
    <mergeCell ref="C5:C11"/>
    <mergeCell ref="A1:D1"/>
    <mergeCell ref="A2:D2"/>
  </mergeCells>
  <phoneticPr fontId="34"/>
  <hyperlinks>
    <hyperlink ref="B3" location="'勤務形態一覧表（居宅介護）'!A1" display="居宅介護" xr:uid="{8B1CDA5E-1912-4E84-A3D8-25C12A98854A}"/>
    <hyperlink ref="B4" location="'勤務形態一覧表（重度訪問介護）'!A1" display="重度訪問介護" xr:uid="{A83EC89A-6E8A-42F1-8918-2889C6FA2D02}"/>
    <hyperlink ref="B5" location="'勤務形態一覧表（同行援護）'!A1" display="同行援護" xr:uid="{856C224F-504E-4674-82D4-F20ECE1984B2}"/>
    <hyperlink ref="B6" location="'勤務形態一覧表（行動援護）'!A1" display="行動援護" xr:uid="{AC18A0AB-549F-4F2A-BEC2-EDB2C949D2E2}"/>
    <hyperlink ref="B7" location="'勤務形態一覧表（療養介護）'!A1" display="療養介護" xr:uid="{D441839B-8E02-4736-8421-32BA02BFBFD0}"/>
    <hyperlink ref="B8" location="'勤務形態一覧表（生活介護）'!A1" display="生活介護" xr:uid="{8408DB49-B56F-4378-9787-40879F8C3284}"/>
    <hyperlink ref="B9" location="'勤務形態一覧表（短期入所・併設型）'!A1" display="短期入所(併設型)" xr:uid="{44D067AC-C69D-4CCC-B761-E90817B8F3BA}"/>
    <hyperlink ref="B10" location="'勤務形態一覧表（短期入所・空床利用型）'!A1" display="短期入所(空床利用型)" xr:uid="{677D6F7F-6084-4A7A-B69E-677B2576400C}"/>
    <hyperlink ref="B11" location="'勤務形態一覧表（短期入所・単独型）'!A1" display="短期入所(単独型)" xr:uid="{88EBFA86-45B0-4666-BC85-A63A3E0011DA}"/>
    <hyperlink ref="B12" location="'勤務形態一覧表（重度障害者等包括支援）'!A1" display="重度障害者等包括支援" xr:uid="{94058577-E9EA-4446-B370-B7DE2459D9C0}"/>
    <hyperlink ref="B13" location="'勤務形態一覧表（機能訓練）'!A1" display="自立訓練(機能訓練)" xr:uid="{774159DA-6972-417E-93AA-85930E455147}"/>
    <hyperlink ref="B14" location="'勤務形態一覧表（生活訓練）'!A1" display="自立訓練(生活訓練)" xr:uid="{A64FF321-28E3-4830-9825-F0BE5A497CC7}"/>
    <hyperlink ref="B15" location="'勤務形態一覧表（就労選択支援）'!A1" display="就労選択支援" xr:uid="{DBA02429-55E4-4AB8-A8BE-314D835957B1}"/>
    <hyperlink ref="B16" location="'勤務形態一覧表（就労移行支援）'!A1" display="就労移行支援" xr:uid="{8E22EF8D-8202-4995-BD26-3E784020101A}"/>
    <hyperlink ref="B17" location="'勤務形態一覧表（認定指定就労移行支援）'!A1" display="認定指定就労移行支援" xr:uid="{80265483-2D17-43CD-83DA-54ECD6FE52AC}"/>
    <hyperlink ref="B18" location="'勤務形態一覧表（就労継続支援A型・B型）'!A1" display="就労継続支援(A型・B型)" xr:uid="{C1DEA95C-88FC-4C9C-BC7A-EB55A8577D95}"/>
    <hyperlink ref="B19" location="'勤務形態一覧表（就労定着支援）'!A1" display="就労定着支援" xr:uid="{B3B5A55B-878E-41A0-9C1C-3927E4AB5E3D}"/>
    <hyperlink ref="B20" location="'勤務形態一覧表（自立生活援助）'!A1" display="自立生活援助" xr:uid="{B15C70DC-6E8D-4DB7-B660-37F46A929E8B}"/>
    <hyperlink ref="B21" location="'勤務形態一覧表（共同生活援助・介護サービス包括型）'!A1" display="共同生活援助(介護サービス包括型)" xr:uid="{CB568D69-2172-461A-8EC8-1F4DAE611576}"/>
    <hyperlink ref="B22" location="'勤務形態一覧表（共同生活援助・外部サービス利用型）'!A1" display="共同生活援助(外部サービス利用型)" xr:uid="{AA1AF565-F615-4260-AA09-CB876EBF6B25}"/>
    <hyperlink ref="B23" location="'勤務形態一覧表（共同生活援助・日中サービス支援型'!A1" display="共同生活援助(日中サービス支援型)" xr:uid="{CE166755-AC2F-4559-BA57-53C66C904EF7}"/>
    <hyperlink ref="B24" location="'勤務形態一覧表（障害者支援施設）'!A1" display="障害者支援施設" xr:uid="{49210457-9854-4C02-B6D3-8A96F45D1CDB}"/>
    <hyperlink ref="D3" location="'勤務形態一覧表（一般相談支援）'!A1" display="指定一般相談支援" xr:uid="{6D09FAC0-E8D9-4168-A3B6-F0FA400D9205}"/>
    <hyperlink ref="D4" location="'勤務形態一覧（特定相談支援・障害児相談支援）'!A1" display="指定特定相談支援・指定障害児相談支援" xr:uid="{ABE8F35C-317B-4449-B801-6DCF1BC1AC69}"/>
    <hyperlink ref="D5" location="'勤務形態一覧表（児童発達支援・放課後デイサービス）'!A1" display="児童発達支援・放課後等デイサービス" xr:uid="{E5E8270D-D2C3-4287-A04E-C06A9828F873}"/>
    <hyperlink ref="D6" location="'勤務形態一覧表（児童発達支援・主として重症心身障害児）'!A1" display="児童発達支援・主として重症心身障害児" xr:uid="{7DDBD39B-56E5-465D-A992-E614F4A23691}"/>
    <hyperlink ref="D7" location="'勤務形態一覧表（児童発達支援センター）'!A1" display="児童発達支援センター" xr:uid="{1C5B9720-F3B5-40F3-85AE-E71AC116E744}"/>
    <hyperlink ref="D8" location="'勤務形態一覧表（居宅訪問型児童発達支援）'!A1" display="居宅訪問型児童発達支援" xr:uid="{EF2C2688-DF75-4B59-916E-33A67C6DC41E}"/>
    <hyperlink ref="D9" location="'勤務形態一覧表（保育所等訪問支援）'!A1" display="保育所等訪問支援" xr:uid="{88833F6B-AFCD-482B-A691-B1D6F9AC93D4}"/>
    <hyperlink ref="D10" location="'勤務形態一覧表（福祉型障害児入所施設）'!A1" display="障害児入所支援(福祉型障害児入所施設)" xr:uid="{B994ECB3-4E1F-4CB7-A660-890CBDE7C421}"/>
    <hyperlink ref="D11" location="'勤務形態一覧表（医療型障害児入所施設）'!A1" display="障害児入所支援(医療型障害児入所施設)" xr:uid="{999BB2FA-D904-4E2E-9E79-77F42942A048}"/>
  </hyperlinks>
  <pageMargins left="0.7" right="0.7" top="0.75" bottom="0.75" header="0.3" footer="0.3"/>
  <pageSetup paperSize="9" scale="75"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R82"/>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258</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259</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259</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18" customHeight="1">
      <c r="A38" s="361" t="s">
        <v>213</v>
      </c>
      <c r="B38" s="361"/>
      <c r="C38" s="361"/>
      <c r="D38" s="68">
        <v>1400</v>
      </c>
      <c r="E38" s="68">
        <v>1310</v>
      </c>
      <c r="F38" s="362">
        <v>1400</v>
      </c>
      <c r="G38" s="362"/>
      <c r="H38" s="362"/>
      <c r="I38" s="362">
        <v>1200</v>
      </c>
      <c r="J38" s="362"/>
      <c r="K38" s="362"/>
      <c r="L38" s="362">
        <v>1200</v>
      </c>
      <c r="M38" s="362"/>
      <c r="N38" s="362"/>
      <c r="O38" s="362">
        <v>3000</v>
      </c>
      <c r="P38" s="362"/>
      <c r="Q38" s="362"/>
      <c r="R38" s="362">
        <v>3000</v>
      </c>
      <c r="S38" s="362"/>
      <c r="T38" s="362"/>
      <c r="U38" s="362">
        <v>3000</v>
      </c>
      <c r="V38" s="362"/>
      <c r="W38" s="362"/>
      <c r="X38" s="362">
        <v>3000</v>
      </c>
      <c r="Y38" s="362"/>
      <c r="Z38" s="362"/>
      <c r="AA38" s="362">
        <v>3000</v>
      </c>
      <c r="AB38" s="362"/>
      <c r="AC38" s="362"/>
      <c r="AD38" s="362">
        <v>3000</v>
      </c>
      <c r="AE38" s="362"/>
      <c r="AF38" s="362"/>
      <c r="AG38" s="362">
        <v>3000</v>
      </c>
      <c r="AH38" s="362"/>
      <c r="AI38" s="362"/>
      <c r="AJ38" s="346">
        <f>SUM(D38:AI38)</f>
        <v>27510</v>
      </c>
      <c r="AK38" s="346"/>
      <c r="AL38" s="364">
        <f>ROUNDUP(AJ38/AJ39,1)</f>
        <v>116.1</v>
      </c>
      <c r="AM38"/>
      <c r="AN38"/>
      <c r="AO38"/>
      <c r="AP38"/>
      <c r="AQ38"/>
    </row>
    <row r="39" spans="1:43" ht="18" customHeight="1">
      <c r="A39" s="361" t="s">
        <v>214</v>
      </c>
      <c r="B39" s="361"/>
      <c r="C39" s="361"/>
      <c r="D39" s="68">
        <v>20</v>
      </c>
      <c r="E39" s="68">
        <v>19</v>
      </c>
      <c r="F39" s="362">
        <v>20</v>
      </c>
      <c r="G39" s="362"/>
      <c r="H39" s="362"/>
      <c r="I39" s="362">
        <v>21</v>
      </c>
      <c r="J39" s="362"/>
      <c r="K39" s="362"/>
      <c r="L39" s="362">
        <v>21</v>
      </c>
      <c r="M39" s="362"/>
      <c r="N39" s="362"/>
      <c r="O39" s="362">
        <v>19</v>
      </c>
      <c r="P39" s="362"/>
      <c r="Q39" s="362"/>
      <c r="R39" s="362">
        <v>20</v>
      </c>
      <c r="S39" s="362"/>
      <c r="T39" s="362"/>
      <c r="U39" s="362">
        <v>20</v>
      </c>
      <c r="V39" s="362"/>
      <c r="W39" s="362"/>
      <c r="X39" s="362">
        <v>19</v>
      </c>
      <c r="Y39" s="362"/>
      <c r="Z39" s="362"/>
      <c r="AA39" s="362">
        <v>19</v>
      </c>
      <c r="AB39" s="362"/>
      <c r="AC39" s="362"/>
      <c r="AD39" s="362">
        <v>19</v>
      </c>
      <c r="AE39" s="362"/>
      <c r="AF39" s="362"/>
      <c r="AG39" s="362">
        <v>20</v>
      </c>
      <c r="AH39" s="362"/>
      <c r="AI39" s="362"/>
      <c r="AJ39" s="346">
        <f>+SUM(D39:AI39)</f>
        <v>237</v>
      </c>
      <c r="AK39" s="346"/>
      <c r="AL39" s="365"/>
      <c r="AM39"/>
      <c r="AN39"/>
      <c r="AO39"/>
      <c r="AP39"/>
      <c r="AQ39"/>
    </row>
    <row r="40" spans="1:43" ht="5.0999999999999996" customHeight="1">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c r="A41" s="67" t="s">
        <v>166</v>
      </c>
      <c r="B41" s="60"/>
      <c r="D41" s="60"/>
      <c r="E41" s="60"/>
      <c r="F41" s="60"/>
      <c r="G41" s="60"/>
      <c r="H41" s="60"/>
      <c r="I41"/>
      <c r="J41"/>
      <c r="K41"/>
      <c r="L41"/>
      <c r="M41"/>
      <c r="N41"/>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24.9" customHeight="1">
      <c r="A42" s="322" t="s">
        <v>170</v>
      </c>
      <c r="B42" s="322"/>
      <c r="C42" s="320" t="s">
        <v>260</v>
      </c>
      <c r="D42" s="322"/>
      <c r="E42" s="320" t="s">
        <v>261</v>
      </c>
      <c r="F42" s="320"/>
      <c r="G42" s="320"/>
      <c r="H42" s="320"/>
      <c r="I42" s="320" t="s">
        <v>262</v>
      </c>
      <c r="J42" s="320"/>
      <c r="K42" s="320"/>
      <c r="L42" s="320"/>
      <c r="M42" s="320"/>
      <c r="N42" s="320"/>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c r="A43" s="320" t="s">
        <v>172</v>
      </c>
      <c r="B43" s="320"/>
      <c r="C43" s="357">
        <f>ROUNDDOWN(IF(AL38&lt;=60,1,1+ROUNDUP((AL38-60)/60,0)),1)</f>
        <v>2</v>
      </c>
      <c r="D43" s="357"/>
      <c r="E43" s="357">
        <f>ROUNDDOWN(IF(AL38&lt;=30,1,1+ROUNDUP((AL38-30)/30,0)),1)</f>
        <v>4</v>
      </c>
      <c r="F43" s="357"/>
      <c r="G43" s="357"/>
      <c r="H43" s="357"/>
      <c r="I43" s="357">
        <f>ROUNDDOWN(AL38/25,1)</f>
        <v>4.5999999999999996</v>
      </c>
      <c r="J43" s="357"/>
      <c r="K43" s="357"/>
      <c r="L43" s="357"/>
      <c r="M43" s="357"/>
      <c r="N43" s="357"/>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5.0999999999999996" customHeight="1">
      <c r="A44" s="83"/>
      <c r="B44" s="83"/>
      <c r="C44" s="83"/>
      <c r="D44" s="83"/>
      <c r="E44" s="83"/>
      <c r="F44" s="83"/>
      <c r="G44" s="83"/>
      <c r="H44" s="83"/>
      <c r="I44" s="83"/>
      <c r="J44" s="60"/>
      <c r="K44" s="60"/>
      <c r="L44" s="60"/>
      <c r="M44" s="102"/>
      <c r="N44" s="60"/>
      <c r="O44" s="60"/>
      <c r="P44" s="60"/>
      <c r="Q44"/>
      <c r="W44" s="66"/>
      <c r="X44" s="60"/>
      <c r="Y44" s="60"/>
      <c r="Z44" s="60"/>
      <c r="AA44" s="60"/>
      <c r="AB44" s="60"/>
      <c r="AC44" s="60"/>
      <c r="AD44" s="60"/>
      <c r="AE44" s="60"/>
      <c r="AF44" s="60"/>
      <c r="AG44" s="60"/>
      <c r="AH44" s="60"/>
      <c r="AI44" s="60"/>
      <c r="AJ44" s="102"/>
      <c r="AK44" s="60"/>
      <c r="AL44" s="66"/>
      <c r="AM44" s="66"/>
      <c r="AN44" s="62"/>
    </row>
    <row r="45" spans="1:43"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c r="A46" s="62"/>
      <c r="B46" s="66"/>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地域生活支援員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6"/>
      <c r="C47" s="98" t="s">
        <v>190</v>
      </c>
      <c r="D47" s="98" t="s">
        <v>191</v>
      </c>
      <c r="E47" s="97" t="s">
        <v>190</v>
      </c>
      <c r="F47" s="343" t="s">
        <v>191</v>
      </c>
      <c r="G47" s="343"/>
      <c r="H47" s="343"/>
      <c r="I47" s="340" t="s">
        <v>190</v>
      </c>
      <c r="J47" s="341"/>
      <c r="K47" s="342"/>
      <c r="L47" s="340" t="s">
        <v>191</v>
      </c>
      <c r="M47" s="341"/>
      <c r="N47" s="342"/>
      <c r="O47" s="340" t="s">
        <v>190</v>
      </c>
      <c r="P47" s="341"/>
      <c r="Q47" s="342"/>
      <c r="R47" s="340" t="s">
        <v>191</v>
      </c>
      <c r="S47" s="341"/>
      <c r="T47" s="342"/>
      <c r="U47" s="340" t="s">
        <v>190</v>
      </c>
      <c r="V47" s="341"/>
      <c r="W47" s="342"/>
      <c r="X47" s="340" t="s">
        <v>191</v>
      </c>
      <c r="Y47" s="341"/>
      <c r="Z47" s="342"/>
      <c r="AA47" s="340" t="s">
        <v>190</v>
      </c>
      <c r="AB47" s="341"/>
      <c r="AC47" s="342"/>
      <c r="AD47" s="340" t="s">
        <v>191</v>
      </c>
      <c r="AE47" s="341"/>
      <c r="AF47" s="342"/>
      <c r="AG47" s="340" t="s">
        <v>190</v>
      </c>
      <c r="AH47" s="341"/>
      <c r="AI47" s="342"/>
      <c r="AJ47" s="340" t="s">
        <v>191</v>
      </c>
      <c r="AK47" s="342"/>
      <c r="AL47" s="97" t="s">
        <v>27</v>
      </c>
      <c r="AM47" s="97" t="s">
        <v>216</v>
      </c>
      <c r="AN47" s="62"/>
    </row>
    <row r="48" spans="1:43"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97">
        <f>COUNTIFS($B$11:$B$30,AL$46,$C$11:$C$30,"A",$E$11:$E$30,"*")</f>
        <v>0</v>
      </c>
      <c r="AM48" s="97">
        <f>COUNTIFS($B$11:$B$30,AL$46,$C$11:$C$30,"B",$E$11:$E$30,"*")</f>
        <v>0</v>
      </c>
      <c r="AN48" s="62"/>
    </row>
    <row r="49" spans="1:40" ht="18" customHeight="1">
      <c r="A49" s="62"/>
      <c r="B49" s="80" t="s">
        <v>193</v>
      </c>
      <c r="C49" s="97">
        <f>COUNTIFS($B$11:$B$30,C$46,$C$11:$C$30,"C",$E$11:$E$30,"*")</f>
        <v>0</v>
      </c>
      <c r="D49" s="97">
        <f>COUNTIFS($B$11:$B$30,C$46,$C$11:$C$30,"D",$E$11:$E$30,"*")</f>
        <v>0</v>
      </c>
      <c r="E49" s="97">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97">
        <f>COUNTIFS($B$11:$B$30,AL$46,$C$11:$C$30,"C",$E$11:$E$30,"*")</f>
        <v>0</v>
      </c>
      <c r="AM49" s="97">
        <f>COUNTIFS($B$11:$B$30,AL$46,$C$11:$C$30,"D",$E$11:$E$30,"*")</f>
        <v>0</v>
      </c>
      <c r="AN49" s="62"/>
    </row>
    <row r="50" spans="1:40" ht="24.9" customHeight="1">
      <c r="A50" s="62"/>
      <c r="B50" s="80" t="s">
        <v>194</v>
      </c>
      <c r="C50" s="337" t="str">
        <f>IF($AK$3="４週",SUMIFS($AK$11:$AK$30,$B$11:$B$30,C46)/4/$AH$5,IF($AK$3="歴月",SUMIFS($AK$11:$AK$30,$B$11:$B$30,C46)/$AL$5,"記載する期間を選択してください"))</f>
        <v>記載する期間を選択してください</v>
      </c>
      <c r="D50" s="345"/>
      <c r="E50" s="337" t="str">
        <f>IF($AK$3="４週",SUMIFS($AK$11:$AK$30,$B$11:$B$30,E46)/4/$AH$5,IF($AK$3="歴月",SUMIFS($AK$11:$AK$30,$B$11:$B$30,E46)/$AL$5,"記載する期間を選択してください"))</f>
        <v>記載する期間を選択してください</v>
      </c>
      <c r="F50" s="338"/>
      <c r="G50" s="338"/>
      <c r="H50" s="345"/>
      <c r="I50" s="337" t="str">
        <f>IF($AK$3="４週",SUMIFS($AK$11:$AK$30,$B$11:$B$30,I46)/4/$AH$5,IF($AK$3="歴月",SUMIFS($AK$11:$AK$30,$B$11:$B$30,I46)/$AL$5,"記載する期間を選択してください"))</f>
        <v>記載する期間を選択してください</v>
      </c>
      <c r="J50" s="338"/>
      <c r="K50" s="338"/>
      <c r="L50" s="338"/>
      <c r="M50" s="338"/>
      <c r="N50" s="345"/>
      <c r="O50" s="337" t="str">
        <f>IF($AK$3="４週",SUMIFS($AK$11:$AK$30,$B$11:$B$30,O46)/4/$AH$5,IF($AK$3="歴月",SUMIFS($AK$11:$AK$30,$B$11:$B$30,O46)/$AL$5,"記載する期間を選択してください"))</f>
        <v>記載する期間を選択してください</v>
      </c>
      <c r="P50" s="338"/>
      <c r="Q50" s="338"/>
      <c r="R50" s="338"/>
      <c r="S50" s="338"/>
      <c r="T50" s="345"/>
      <c r="U50" s="337" t="str">
        <f>IF($AK$3="４週",SUMIFS($AK$11:$AK$30,$B$11:$B$30,U46)/4/$AH$5,IF($AK$3="歴月",SUMIFS($AK$11:$AK$30,$B$11:$B$30,U46)/$AL$5,"記載する期間を選択してください"))</f>
        <v>記載する期間を選択してください</v>
      </c>
      <c r="V50" s="338"/>
      <c r="W50" s="338"/>
      <c r="X50" s="338"/>
      <c r="Y50" s="338"/>
      <c r="Z50" s="345"/>
      <c r="AA50" s="337" t="str">
        <f>IF($AK$3="４週",SUMIFS($AK$11:$AK$30,$B$11:$B$30,AA46)/4/$AH$5,IF($AK$3="歴月",SUMIFS($AK$11:$AK$30,$B$11:$B$30,AA46)/$AL$5,"記載する期間を選択してください"))</f>
        <v>記載する期間を選択してください</v>
      </c>
      <c r="AB50" s="338"/>
      <c r="AC50" s="338"/>
      <c r="AD50" s="338"/>
      <c r="AE50" s="338"/>
      <c r="AF50" s="345"/>
      <c r="AG50" s="337" t="str">
        <f>IF($AK$3="４週",SUMIFS($AK$11:$AK$30,$B$11:$B$30,AG46)/4/$AH$5,IF($AK$3="歴月",SUMIFS($AK$11:$AK$30,$B$11:$B$30,AG46)/$AL$5,"記載する期間を選択してください"))</f>
        <v>記載する期間を選択してください</v>
      </c>
      <c r="AH50" s="338"/>
      <c r="AI50" s="338"/>
      <c r="AJ50" s="338"/>
      <c r="AK50" s="345"/>
      <c r="AL50" s="337" t="str">
        <f>IF($AK$3="４週",SUMIFS($AK$11:$AK$30,$B$11:$B$30,AL46)/4/$AH$5,IF($AK$3="歴月",SUMIFS($AK$11:$AK$30,$B$11:$B$30,AL46)/$AL$5,"記載する期間を選択してください"))</f>
        <v>記載する期間を選択してください</v>
      </c>
      <c r="AM50" s="345"/>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120</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121</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s="60" customFormat="1" ht="15" customHeight="1">
      <c r="A56" s="60" t="s">
        <v>122</v>
      </c>
      <c r="B56" s="83"/>
      <c r="C56" s="83"/>
      <c r="D56" s="83"/>
      <c r="E56" s="83"/>
      <c r="F56" s="83"/>
      <c r="G56" s="83"/>
      <c r="H56" s="67"/>
      <c r="I56" s="67"/>
      <c r="J56" s="67"/>
      <c r="K56" s="67"/>
      <c r="L56" s="67"/>
      <c r="M56" s="67"/>
      <c r="N56" s="67"/>
      <c r="O56" s="67"/>
      <c r="P56" s="67"/>
      <c r="Q56" s="67"/>
      <c r="R56" s="67"/>
      <c r="S56" s="67"/>
      <c r="T56" s="67"/>
      <c r="U56" s="67"/>
      <c r="V56" s="67"/>
      <c r="W56" s="67"/>
      <c r="X56" s="67"/>
      <c r="Y56" s="67"/>
      <c r="Z56" s="67"/>
      <c r="AA56" s="67"/>
      <c r="AB56" s="67"/>
      <c r="AC56" s="67"/>
      <c r="AD56" s="67"/>
      <c r="AE56" s="67"/>
      <c r="AF56" s="67"/>
      <c r="AG56" s="67"/>
      <c r="AH56" s="67"/>
      <c r="AI56" s="67"/>
      <c r="AJ56" s="67"/>
      <c r="AK56" s="67"/>
      <c r="AL56" s="67"/>
      <c r="A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47">
    <mergeCell ref="AP1:AR5"/>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hyperlinks>
    <hyperlink ref="AP1:AR5" location="表紙!A1" display="表紙!A1" xr:uid="{01DCCF78-7F59-40D9-9D57-C79179F8E5A7}"/>
  </hyperlink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R90"/>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8.6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263</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402" t="s">
        <v>102</v>
      </c>
      <c r="B7" s="325" t="s">
        <v>103</v>
      </c>
      <c r="C7" s="301"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402"/>
      <c r="B8" s="326"/>
      <c r="C8" s="304"/>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402"/>
      <c r="B9" s="327" t="s">
        <v>156</v>
      </c>
      <c r="C9" s="304"/>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402"/>
      <c r="B10" s="328"/>
      <c r="C10" s="307"/>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137" t="s">
        <v>264</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137" t="s">
        <v>215</v>
      </c>
      <c r="C14" s="81" t="s">
        <v>127</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137"/>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137"/>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137"/>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137"/>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ref="AK18" si="2">+SUM(F18:AJ18)</f>
        <v>0</v>
      </c>
      <c r="AL18" s="70">
        <f t="shared" ref="AL18" si="3">IF($AK$3="４週",AK18/4,AK18/(DAY(EOMONTH($F$9,0))/7))</f>
        <v>0</v>
      </c>
      <c r="AM18" s="329"/>
      <c r="AN18" s="329"/>
    </row>
    <row r="19" spans="1:40" ht="18" customHeight="1">
      <c r="A19" s="73">
        <v>9</v>
      </c>
      <c r="B19" s="137"/>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137"/>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137"/>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137"/>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137"/>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137"/>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137"/>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137"/>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137"/>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137"/>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137"/>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137"/>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 t="shared" ref="F31:AJ31" si="4">+SUM(F11:F30)</f>
        <v>0</v>
      </c>
      <c r="G31" s="71">
        <f t="shared" si="4"/>
        <v>0</v>
      </c>
      <c r="H31" s="71">
        <f t="shared" si="4"/>
        <v>0</v>
      </c>
      <c r="I31" s="71">
        <f t="shared" si="4"/>
        <v>0</v>
      </c>
      <c r="J31" s="71">
        <f t="shared" si="4"/>
        <v>0</v>
      </c>
      <c r="K31" s="71">
        <f t="shared" si="4"/>
        <v>0</v>
      </c>
      <c r="L31" s="71">
        <f t="shared" si="4"/>
        <v>0</v>
      </c>
      <c r="M31" s="71">
        <f t="shared" si="4"/>
        <v>0</v>
      </c>
      <c r="N31" s="71">
        <f t="shared" si="4"/>
        <v>0</v>
      </c>
      <c r="O31" s="71">
        <f t="shared" si="4"/>
        <v>0</v>
      </c>
      <c r="P31" s="71">
        <f t="shared" si="4"/>
        <v>0</v>
      </c>
      <c r="Q31" s="71">
        <f t="shared" si="4"/>
        <v>0</v>
      </c>
      <c r="R31" s="71">
        <f t="shared" si="4"/>
        <v>0</v>
      </c>
      <c r="S31" s="71">
        <f t="shared" si="4"/>
        <v>0</v>
      </c>
      <c r="T31" s="71">
        <f t="shared" si="4"/>
        <v>0</v>
      </c>
      <c r="U31" s="71">
        <f t="shared" si="4"/>
        <v>0</v>
      </c>
      <c r="V31" s="71">
        <f t="shared" si="4"/>
        <v>0</v>
      </c>
      <c r="W31" s="71">
        <f t="shared" si="4"/>
        <v>0</v>
      </c>
      <c r="X31" s="71">
        <f t="shared" si="4"/>
        <v>0</v>
      </c>
      <c r="Y31" s="71">
        <f t="shared" si="4"/>
        <v>0</v>
      </c>
      <c r="Z31" s="71">
        <f t="shared" si="4"/>
        <v>0</v>
      </c>
      <c r="AA31" s="71">
        <f t="shared" si="4"/>
        <v>0</v>
      </c>
      <c r="AB31" s="71">
        <f t="shared" si="4"/>
        <v>0</v>
      </c>
      <c r="AC31" s="71">
        <f t="shared" si="4"/>
        <v>0</v>
      </c>
      <c r="AD31" s="71">
        <f t="shared" si="4"/>
        <v>0</v>
      </c>
      <c r="AE31" s="71">
        <f t="shared" si="4"/>
        <v>0</v>
      </c>
      <c r="AF31" s="71">
        <f t="shared" si="4"/>
        <v>0</v>
      </c>
      <c r="AG31" s="71">
        <f t="shared" si="4"/>
        <v>0</v>
      </c>
      <c r="AH31" s="71">
        <f t="shared" si="4"/>
        <v>0</v>
      </c>
      <c r="AI31" s="71">
        <f t="shared" si="4"/>
        <v>0</v>
      </c>
      <c r="AJ31" s="71">
        <f t="shared" si="4"/>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21" customHeight="1">
      <c r="A35" s="67" t="s">
        <v>210</v>
      </c>
      <c r="B35" s="66"/>
      <c r="C35" s="66"/>
      <c r="D35" s="66"/>
      <c r="E35" s="66"/>
      <c r="F35" s="66"/>
      <c r="G35" s="60"/>
      <c r="H35" s="60"/>
      <c r="I35" s="60"/>
      <c r="J35" s="60"/>
      <c r="K35" s="60"/>
      <c r="L35" s="60"/>
      <c r="M35" s="60"/>
      <c r="N35" s="60"/>
      <c r="O35" s="60"/>
      <c r="AM35" s="66"/>
      <c r="AN35" s="62"/>
    </row>
    <row r="36" spans="1:43" ht="24.9" customHeight="1">
      <c r="A36" s="322"/>
      <c r="B36" s="322"/>
      <c r="C36" s="322"/>
      <c r="D36" s="94">
        <v>4</v>
      </c>
      <c r="E36" s="94">
        <v>5</v>
      </c>
      <c r="F36" s="363">
        <v>6</v>
      </c>
      <c r="G36" s="363"/>
      <c r="H36" s="363"/>
      <c r="I36" s="363">
        <v>7</v>
      </c>
      <c r="J36" s="363"/>
      <c r="K36" s="363"/>
      <c r="L36" s="363">
        <v>8</v>
      </c>
      <c r="M36" s="363"/>
      <c r="N36" s="363"/>
      <c r="O36" s="363">
        <v>9</v>
      </c>
      <c r="P36" s="363"/>
      <c r="Q36" s="363"/>
      <c r="R36" s="363">
        <v>10</v>
      </c>
      <c r="S36" s="363"/>
      <c r="T36" s="363"/>
      <c r="U36" s="363">
        <v>11</v>
      </c>
      <c r="V36" s="363"/>
      <c r="W36" s="363"/>
      <c r="X36" s="363">
        <v>12</v>
      </c>
      <c r="Y36" s="363"/>
      <c r="Z36" s="363"/>
      <c r="AA36" s="363">
        <v>1</v>
      </c>
      <c r="AB36" s="363"/>
      <c r="AC36" s="363"/>
      <c r="AD36" s="363">
        <v>2</v>
      </c>
      <c r="AE36" s="363"/>
      <c r="AF36" s="363"/>
      <c r="AG36" s="363">
        <v>3</v>
      </c>
      <c r="AH36" s="363"/>
      <c r="AI36" s="363"/>
      <c r="AJ36" s="322" t="s">
        <v>211</v>
      </c>
      <c r="AK36" s="322"/>
      <c r="AL36" s="80" t="s">
        <v>212</v>
      </c>
      <c r="AM36" s="400" t="s">
        <v>265</v>
      </c>
      <c r="AN36" s="401"/>
      <c r="AO36"/>
      <c r="AP36"/>
      <c r="AQ36"/>
    </row>
    <row r="37" spans="1:43" ht="21.9" customHeight="1">
      <c r="A37" s="361" t="s">
        <v>219</v>
      </c>
      <c r="B37" s="361"/>
      <c r="C37" s="361"/>
      <c r="D37" s="119">
        <f>SUM(D38,D39,D40,D41,D43,D45)</f>
        <v>1840</v>
      </c>
      <c r="E37" s="119">
        <f>SUM(E38,E39,E40,E41,E43,E45)</f>
        <v>1726</v>
      </c>
      <c r="F37" s="393">
        <f>SUM(F38,F39,F40,F41,F43,F45)</f>
        <v>1840</v>
      </c>
      <c r="G37" s="394"/>
      <c r="H37" s="395"/>
      <c r="I37" s="393">
        <f>SUM(I38,I39,I40,I41,I43,I45)</f>
        <v>1932</v>
      </c>
      <c r="J37" s="394">
        <f t="shared" ref="J37:AI37" si="5">SUM(J38,J39,J40,J41,J43,J45)</f>
        <v>0</v>
      </c>
      <c r="K37" s="395">
        <f t="shared" si="5"/>
        <v>0</v>
      </c>
      <c r="L37" s="393">
        <f>SUM(L38,L39,L40,L41,L43,L45)</f>
        <v>1932</v>
      </c>
      <c r="M37" s="394"/>
      <c r="N37" s="395"/>
      <c r="O37" s="393">
        <f>SUM(O38,O39,O40,O41,O43,O45)</f>
        <v>1748</v>
      </c>
      <c r="P37" s="394"/>
      <c r="Q37" s="395"/>
      <c r="R37" s="393">
        <f>SUM(R38,R39,R40,R41,R43,R45)</f>
        <v>1840</v>
      </c>
      <c r="S37" s="394"/>
      <c r="T37" s="395"/>
      <c r="U37" s="393">
        <f>SUM(U38,U39,U40,U41,U43,U45)</f>
        <v>1840</v>
      </c>
      <c r="V37" s="394">
        <f t="shared" si="5"/>
        <v>0</v>
      </c>
      <c r="W37" s="395">
        <f t="shared" si="5"/>
        <v>0</v>
      </c>
      <c r="X37" s="393">
        <f>SUM(X38,X39,X40,X41,X43,X45)</f>
        <v>1748</v>
      </c>
      <c r="Y37" s="394">
        <f t="shared" si="5"/>
        <v>0</v>
      </c>
      <c r="Z37" s="395">
        <f t="shared" si="5"/>
        <v>0</v>
      </c>
      <c r="AA37" s="393">
        <f>SUM(AA38,AA39,AA40,AA41,AA43,AA45)</f>
        <v>1748</v>
      </c>
      <c r="AB37" s="394">
        <f t="shared" si="5"/>
        <v>0</v>
      </c>
      <c r="AC37" s="395">
        <f t="shared" si="5"/>
        <v>0</v>
      </c>
      <c r="AD37" s="393">
        <f>SUM(AD38,AD39,AD40,AD41,AD43,AD45)</f>
        <v>1748</v>
      </c>
      <c r="AE37" s="394">
        <f t="shared" si="5"/>
        <v>0</v>
      </c>
      <c r="AF37" s="395">
        <f t="shared" si="5"/>
        <v>0</v>
      </c>
      <c r="AG37" s="393">
        <f>SUM(AG38,AG39,AG40,AG41,AG43,AG45)</f>
        <v>1840</v>
      </c>
      <c r="AH37" s="394">
        <f t="shared" si="5"/>
        <v>0</v>
      </c>
      <c r="AI37" s="395">
        <f t="shared" si="5"/>
        <v>0</v>
      </c>
      <c r="AJ37" s="346">
        <f>SUM(D37:AI37)</f>
        <v>21782</v>
      </c>
      <c r="AK37" s="346"/>
      <c r="AL37" s="104">
        <f>ROUNDUP(AJ37/AJ47,1)</f>
        <v>92</v>
      </c>
      <c r="AM37" s="398"/>
      <c r="AN37" s="399"/>
      <c r="AO37"/>
      <c r="AP37"/>
      <c r="AQ37"/>
    </row>
    <row r="38" spans="1:43" ht="21.9" customHeight="1">
      <c r="A38" s="297" t="s">
        <v>266</v>
      </c>
      <c r="B38" s="298"/>
      <c r="C38" s="299"/>
      <c r="D38" s="68">
        <v>50</v>
      </c>
      <c r="E38" s="68">
        <v>45</v>
      </c>
      <c r="F38" s="362">
        <v>50</v>
      </c>
      <c r="G38" s="362"/>
      <c r="H38" s="362"/>
      <c r="I38" s="362">
        <v>50</v>
      </c>
      <c r="J38" s="362"/>
      <c r="K38" s="362"/>
      <c r="L38" s="362">
        <v>50</v>
      </c>
      <c r="M38" s="362"/>
      <c r="N38" s="362"/>
      <c r="O38" s="362">
        <v>45</v>
      </c>
      <c r="P38" s="362"/>
      <c r="Q38" s="362"/>
      <c r="R38" s="362">
        <v>50</v>
      </c>
      <c r="S38" s="362"/>
      <c r="T38" s="362"/>
      <c r="U38" s="362">
        <v>50</v>
      </c>
      <c r="V38" s="362"/>
      <c r="W38" s="362"/>
      <c r="X38" s="362">
        <v>45</v>
      </c>
      <c r="Y38" s="362"/>
      <c r="Z38" s="362"/>
      <c r="AA38" s="362">
        <v>45</v>
      </c>
      <c r="AB38" s="362"/>
      <c r="AC38" s="362"/>
      <c r="AD38" s="362">
        <v>45</v>
      </c>
      <c r="AE38" s="362"/>
      <c r="AF38" s="362"/>
      <c r="AG38" s="362">
        <v>50</v>
      </c>
      <c r="AH38" s="362"/>
      <c r="AI38" s="362"/>
      <c r="AJ38" s="346">
        <f>SUM(D38:AI38)</f>
        <v>575</v>
      </c>
      <c r="AK38" s="346"/>
      <c r="AL38" s="104">
        <f t="shared" ref="AL38:AL46" si="6">ROUNDUP(AJ38/$AJ$47,1)</f>
        <v>2.5</v>
      </c>
      <c r="AM38" s="398"/>
      <c r="AN38" s="399"/>
      <c r="AO38"/>
      <c r="AP38"/>
      <c r="AQ38"/>
    </row>
    <row r="39" spans="1:43" ht="21.9" customHeight="1">
      <c r="A39" s="297" t="s">
        <v>220</v>
      </c>
      <c r="B39" s="298"/>
      <c r="C39" s="299"/>
      <c r="D39" s="68">
        <v>50</v>
      </c>
      <c r="E39" s="68">
        <v>50</v>
      </c>
      <c r="F39" s="362">
        <v>50</v>
      </c>
      <c r="G39" s="362"/>
      <c r="H39" s="362"/>
      <c r="I39" s="362">
        <v>55</v>
      </c>
      <c r="J39" s="362"/>
      <c r="K39" s="362"/>
      <c r="L39" s="362">
        <v>55</v>
      </c>
      <c r="M39" s="362"/>
      <c r="N39" s="362"/>
      <c r="O39" s="362">
        <v>50</v>
      </c>
      <c r="P39" s="362"/>
      <c r="Q39" s="362"/>
      <c r="R39" s="362">
        <v>50</v>
      </c>
      <c r="S39" s="362"/>
      <c r="T39" s="362"/>
      <c r="U39" s="362">
        <v>50</v>
      </c>
      <c r="V39" s="362"/>
      <c r="W39" s="362"/>
      <c r="X39" s="362">
        <v>50</v>
      </c>
      <c r="Y39" s="362"/>
      <c r="Z39" s="362"/>
      <c r="AA39" s="362">
        <v>50</v>
      </c>
      <c r="AB39" s="362"/>
      <c r="AC39" s="362"/>
      <c r="AD39" s="362">
        <v>50</v>
      </c>
      <c r="AE39" s="362"/>
      <c r="AF39" s="362"/>
      <c r="AG39" s="362">
        <v>50</v>
      </c>
      <c r="AH39" s="362"/>
      <c r="AI39" s="362"/>
      <c r="AJ39" s="346">
        <f>SUM(D39:AI39)</f>
        <v>610</v>
      </c>
      <c r="AK39" s="346"/>
      <c r="AL39" s="104">
        <f t="shared" si="6"/>
        <v>2.6</v>
      </c>
      <c r="AM39" s="398"/>
      <c r="AN39" s="399"/>
      <c r="AO39"/>
      <c r="AP39"/>
      <c r="AQ39"/>
    </row>
    <row r="40" spans="1:43" ht="21.9" customHeight="1">
      <c r="A40" s="297" t="s">
        <v>221</v>
      </c>
      <c r="B40" s="298"/>
      <c r="C40" s="299"/>
      <c r="D40" s="68">
        <v>100</v>
      </c>
      <c r="E40" s="68">
        <v>95</v>
      </c>
      <c r="F40" s="362">
        <v>100</v>
      </c>
      <c r="G40" s="362"/>
      <c r="H40" s="362"/>
      <c r="I40" s="362">
        <v>105</v>
      </c>
      <c r="J40" s="362"/>
      <c r="K40" s="362"/>
      <c r="L40" s="362">
        <v>105</v>
      </c>
      <c r="M40" s="362"/>
      <c r="N40" s="362"/>
      <c r="O40" s="362">
        <v>95</v>
      </c>
      <c r="P40" s="362"/>
      <c r="Q40" s="362"/>
      <c r="R40" s="362">
        <v>100</v>
      </c>
      <c r="S40" s="362"/>
      <c r="T40" s="362"/>
      <c r="U40" s="362">
        <v>100</v>
      </c>
      <c r="V40" s="362"/>
      <c r="W40" s="362"/>
      <c r="X40" s="362">
        <v>95</v>
      </c>
      <c r="Y40" s="362"/>
      <c r="Z40" s="362"/>
      <c r="AA40" s="362">
        <v>95</v>
      </c>
      <c r="AB40" s="362"/>
      <c r="AC40" s="362"/>
      <c r="AD40" s="362">
        <v>95</v>
      </c>
      <c r="AE40" s="362"/>
      <c r="AF40" s="362"/>
      <c r="AG40" s="362">
        <v>100</v>
      </c>
      <c r="AH40" s="362"/>
      <c r="AI40" s="362"/>
      <c r="AJ40" s="346">
        <f>SUM(D40:AI40)</f>
        <v>1185</v>
      </c>
      <c r="AK40" s="346"/>
      <c r="AL40" s="104">
        <f t="shared" si="6"/>
        <v>5</v>
      </c>
      <c r="AM40" s="398"/>
      <c r="AN40" s="399"/>
      <c r="AO40"/>
      <c r="AP40"/>
      <c r="AQ40"/>
    </row>
    <row r="41" spans="1:43" ht="21.9" customHeight="1">
      <c r="A41" s="387" t="s">
        <v>222</v>
      </c>
      <c r="B41" s="298"/>
      <c r="C41" s="299"/>
      <c r="D41" s="68">
        <v>100</v>
      </c>
      <c r="E41" s="68">
        <v>95</v>
      </c>
      <c r="F41" s="362">
        <v>100</v>
      </c>
      <c r="G41" s="362"/>
      <c r="H41" s="362"/>
      <c r="I41" s="362">
        <v>105</v>
      </c>
      <c r="J41" s="362"/>
      <c r="K41" s="362"/>
      <c r="L41" s="362">
        <v>105</v>
      </c>
      <c r="M41" s="362"/>
      <c r="N41" s="362"/>
      <c r="O41" s="362">
        <v>95</v>
      </c>
      <c r="P41" s="362"/>
      <c r="Q41" s="362"/>
      <c r="R41" s="362">
        <v>100</v>
      </c>
      <c r="S41" s="362"/>
      <c r="T41" s="362"/>
      <c r="U41" s="362">
        <v>100</v>
      </c>
      <c r="V41" s="362"/>
      <c r="W41" s="362"/>
      <c r="X41" s="362">
        <v>95</v>
      </c>
      <c r="Y41" s="362"/>
      <c r="Z41" s="362"/>
      <c r="AA41" s="362">
        <v>95</v>
      </c>
      <c r="AB41" s="362"/>
      <c r="AC41" s="362"/>
      <c r="AD41" s="362">
        <v>95</v>
      </c>
      <c r="AE41" s="362"/>
      <c r="AF41" s="362"/>
      <c r="AG41" s="362">
        <v>100</v>
      </c>
      <c r="AH41" s="362"/>
      <c r="AI41" s="362"/>
      <c r="AJ41" s="346">
        <f t="shared" ref="AJ41:AJ45" si="7">SUM(D41:AI41)</f>
        <v>1185</v>
      </c>
      <c r="AK41" s="346"/>
      <c r="AL41" s="104">
        <f t="shared" si="6"/>
        <v>5</v>
      </c>
      <c r="AM41" s="398"/>
      <c r="AN41" s="399"/>
      <c r="AO41"/>
      <c r="AP41"/>
      <c r="AQ41"/>
    </row>
    <row r="42" spans="1:43" s="114" customFormat="1" ht="21.9" customHeight="1">
      <c r="A42" s="120"/>
      <c r="B42" s="388" t="s">
        <v>267</v>
      </c>
      <c r="C42" s="389"/>
      <c r="D42" s="68">
        <v>100</v>
      </c>
      <c r="E42" s="68">
        <v>95</v>
      </c>
      <c r="F42" s="362">
        <v>100</v>
      </c>
      <c r="G42" s="362"/>
      <c r="H42" s="362"/>
      <c r="I42" s="362">
        <v>105</v>
      </c>
      <c r="J42" s="362"/>
      <c r="K42" s="362"/>
      <c r="L42" s="362">
        <v>105</v>
      </c>
      <c r="M42" s="362"/>
      <c r="N42" s="362"/>
      <c r="O42" s="362">
        <v>95</v>
      </c>
      <c r="P42" s="362"/>
      <c r="Q42" s="362"/>
      <c r="R42" s="362">
        <v>100</v>
      </c>
      <c r="S42" s="362"/>
      <c r="T42" s="362"/>
      <c r="U42" s="362">
        <v>100</v>
      </c>
      <c r="V42" s="362"/>
      <c r="W42" s="362"/>
      <c r="X42" s="362">
        <v>95</v>
      </c>
      <c r="Y42" s="362"/>
      <c r="Z42" s="362"/>
      <c r="AA42" s="362">
        <v>95</v>
      </c>
      <c r="AB42" s="362"/>
      <c r="AC42" s="362"/>
      <c r="AD42" s="362">
        <v>95</v>
      </c>
      <c r="AE42" s="362"/>
      <c r="AF42" s="362"/>
      <c r="AG42" s="362">
        <v>100</v>
      </c>
      <c r="AH42" s="362"/>
      <c r="AI42" s="362"/>
      <c r="AJ42" s="346">
        <f>SUM(D42:AI42)</f>
        <v>1185</v>
      </c>
      <c r="AK42" s="346"/>
      <c r="AL42" s="104">
        <f t="shared" si="6"/>
        <v>5</v>
      </c>
      <c r="AM42" s="396">
        <f>ROUNDUP($AJ$42/$AJ$47,1)</f>
        <v>5</v>
      </c>
      <c r="AN42" s="397"/>
      <c r="AO42" s="113"/>
      <c r="AP42" s="113"/>
      <c r="AQ42" s="113"/>
    </row>
    <row r="43" spans="1:43" ht="21.9" customHeight="1">
      <c r="A43" s="387" t="s">
        <v>223</v>
      </c>
      <c r="B43" s="298"/>
      <c r="C43" s="299"/>
      <c r="D43" s="68">
        <v>140</v>
      </c>
      <c r="E43" s="68">
        <v>131</v>
      </c>
      <c r="F43" s="362">
        <v>140</v>
      </c>
      <c r="G43" s="362"/>
      <c r="H43" s="362"/>
      <c r="I43" s="362">
        <v>147</v>
      </c>
      <c r="J43" s="362"/>
      <c r="K43" s="362"/>
      <c r="L43" s="362">
        <v>147</v>
      </c>
      <c r="M43" s="362"/>
      <c r="N43" s="362"/>
      <c r="O43" s="362">
        <v>133</v>
      </c>
      <c r="P43" s="362"/>
      <c r="Q43" s="362"/>
      <c r="R43" s="362">
        <v>140</v>
      </c>
      <c r="S43" s="362"/>
      <c r="T43" s="362"/>
      <c r="U43" s="362">
        <v>140</v>
      </c>
      <c r="V43" s="362"/>
      <c r="W43" s="362"/>
      <c r="X43" s="362">
        <v>133</v>
      </c>
      <c r="Y43" s="362"/>
      <c r="Z43" s="362"/>
      <c r="AA43" s="362">
        <v>133</v>
      </c>
      <c r="AB43" s="362"/>
      <c r="AC43" s="362"/>
      <c r="AD43" s="362">
        <v>133</v>
      </c>
      <c r="AE43" s="362"/>
      <c r="AF43" s="362"/>
      <c r="AG43" s="362">
        <v>140</v>
      </c>
      <c r="AH43" s="362"/>
      <c r="AI43" s="362"/>
      <c r="AJ43" s="346">
        <f t="shared" si="7"/>
        <v>1657</v>
      </c>
      <c r="AK43" s="346"/>
      <c r="AL43" s="104">
        <f t="shared" si="6"/>
        <v>7</v>
      </c>
      <c r="AM43" s="398"/>
      <c r="AN43" s="399"/>
      <c r="AO43"/>
      <c r="AP43"/>
      <c r="AQ43"/>
    </row>
    <row r="44" spans="1:43" s="114" customFormat="1" ht="21.9" customHeight="1">
      <c r="A44" s="121"/>
      <c r="B44" s="388" t="s">
        <v>268</v>
      </c>
      <c r="C44" s="389"/>
      <c r="D44" s="68">
        <v>140</v>
      </c>
      <c r="E44" s="68">
        <v>131</v>
      </c>
      <c r="F44" s="362">
        <v>140</v>
      </c>
      <c r="G44" s="362"/>
      <c r="H44" s="362"/>
      <c r="I44" s="362">
        <v>147</v>
      </c>
      <c r="J44" s="362"/>
      <c r="K44" s="362"/>
      <c r="L44" s="362">
        <v>147</v>
      </c>
      <c r="M44" s="362"/>
      <c r="N44" s="362"/>
      <c r="O44" s="362">
        <v>133</v>
      </c>
      <c r="P44" s="362"/>
      <c r="Q44" s="362"/>
      <c r="R44" s="362">
        <v>140</v>
      </c>
      <c r="S44" s="362"/>
      <c r="T44" s="362"/>
      <c r="U44" s="362">
        <v>140</v>
      </c>
      <c r="V44" s="362"/>
      <c r="W44" s="362"/>
      <c r="X44" s="362">
        <v>133</v>
      </c>
      <c r="Y44" s="362"/>
      <c r="Z44" s="362"/>
      <c r="AA44" s="362">
        <v>133</v>
      </c>
      <c r="AB44" s="362"/>
      <c r="AC44" s="362"/>
      <c r="AD44" s="362">
        <v>133</v>
      </c>
      <c r="AE44" s="362"/>
      <c r="AF44" s="362"/>
      <c r="AG44" s="362">
        <v>140</v>
      </c>
      <c r="AH44" s="362"/>
      <c r="AI44" s="362"/>
      <c r="AJ44" s="346">
        <f>SUM(D44:AI44)</f>
        <v>1657</v>
      </c>
      <c r="AK44" s="346"/>
      <c r="AL44" s="104">
        <f t="shared" si="6"/>
        <v>7</v>
      </c>
      <c r="AM44" s="396">
        <f>ROUNDUP($AJ$44/$AJ$47,1)</f>
        <v>7</v>
      </c>
      <c r="AN44" s="397"/>
      <c r="AO44" s="113"/>
      <c r="AP44" s="113"/>
      <c r="AQ44" s="113"/>
    </row>
    <row r="45" spans="1:43" ht="21.9" customHeight="1">
      <c r="A45" s="387" t="s">
        <v>224</v>
      </c>
      <c r="B45" s="298"/>
      <c r="C45" s="299"/>
      <c r="D45" s="68">
        <v>1400</v>
      </c>
      <c r="E45" s="68">
        <v>1310</v>
      </c>
      <c r="F45" s="362">
        <v>1400</v>
      </c>
      <c r="G45" s="362"/>
      <c r="H45" s="362"/>
      <c r="I45" s="362">
        <v>1470</v>
      </c>
      <c r="J45" s="362"/>
      <c r="K45" s="362"/>
      <c r="L45" s="362">
        <v>1470</v>
      </c>
      <c r="M45" s="362"/>
      <c r="N45" s="362"/>
      <c r="O45" s="362">
        <v>1330</v>
      </c>
      <c r="P45" s="362"/>
      <c r="Q45" s="362"/>
      <c r="R45" s="362">
        <v>1400</v>
      </c>
      <c r="S45" s="362"/>
      <c r="T45" s="362"/>
      <c r="U45" s="362">
        <v>1400</v>
      </c>
      <c r="V45" s="362"/>
      <c r="W45" s="362"/>
      <c r="X45" s="362">
        <v>1330</v>
      </c>
      <c r="Y45" s="362"/>
      <c r="Z45" s="362"/>
      <c r="AA45" s="362">
        <v>1330</v>
      </c>
      <c r="AB45" s="362"/>
      <c r="AC45" s="362"/>
      <c r="AD45" s="362">
        <v>1330</v>
      </c>
      <c r="AE45" s="362"/>
      <c r="AF45" s="362"/>
      <c r="AG45" s="362">
        <v>1400</v>
      </c>
      <c r="AH45" s="362"/>
      <c r="AI45" s="362"/>
      <c r="AJ45" s="346">
        <f t="shared" si="7"/>
        <v>16570</v>
      </c>
      <c r="AK45" s="346"/>
      <c r="AL45" s="104">
        <f t="shared" si="6"/>
        <v>70</v>
      </c>
      <c r="AM45" s="398"/>
      <c r="AN45" s="399"/>
      <c r="AO45"/>
      <c r="AP45"/>
      <c r="AQ45"/>
    </row>
    <row r="46" spans="1:43" s="114" customFormat="1" ht="21.9" customHeight="1">
      <c r="A46" s="120"/>
      <c r="B46" s="388" t="s">
        <v>267</v>
      </c>
      <c r="C46" s="389"/>
      <c r="D46" s="68">
        <v>1400</v>
      </c>
      <c r="E46" s="68">
        <v>1310</v>
      </c>
      <c r="F46" s="362">
        <v>1400</v>
      </c>
      <c r="G46" s="362"/>
      <c r="H46" s="362"/>
      <c r="I46" s="362">
        <v>1470</v>
      </c>
      <c r="J46" s="362"/>
      <c r="K46" s="362"/>
      <c r="L46" s="362">
        <v>1470</v>
      </c>
      <c r="M46" s="362"/>
      <c r="N46" s="362"/>
      <c r="O46" s="362">
        <v>1330</v>
      </c>
      <c r="P46" s="362"/>
      <c r="Q46" s="362"/>
      <c r="R46" s="362">
        <v>1400</v>
      </c>
      <c r="S46" s="362"/>
      <c r="T46" s="362"/>
      <c r="U46" s="362">
        <v>1400</v>
      </c>
      <c r="V46" s="362"/>
      <c r="W46" s="362"/>
      <c r="X46" s="362">
        <v>1330</v>
      </c>
      <c r="Y46" s="362"/>
      <c r="Z46" s="362"/>
      <c r="AA46" s="362">
        <v>1330</v>
      </c>
      <c r="AB46" s="362"/>
      <c r="AC46" s="362"/>
      <c r="AD46" s="362">
        <v>1330</v>
      </c>
      <c r="AE46" s="362"/>
      <c r="AF46" s="362"/>
      <c r="AG46" s="362">
        <v>1400</v>
      </c>
      <c r="AH46" s="362"/>
      <c r="AI46" s="362"/>
      <c r="AJ46" s="346">
        <f>SUM(D46:AI46)</f>
        <v>16570</v>
      </c>
      <c r="AK46" s="346"/>
      <c r="AL46" s="104">
        <f t="shared" si="6"/>
        <v>70</v>
      </c>
      <c r="AM46" s="396">
        <f>ROUNDUP($AJ$46/$AJ$47,1)</f>
        <v>70</v>
      </c>
      <c r="AN46" s="397"/>
      <c r="AO46" s="113"/>
      <c r="AP46" s="113"/>
      <c r="AQ46" s="113"/>
    </row>
    <row r="47" spans="1:43" ht="21.9" customHeight="1">
      <c r="A47" s="361" t="s">
        <v>214</v>
      </c>
      <c r="B47" s="361"/>
      <c r="C47" s="361"/>
      <c r="D47" s="68">
        <v>20</v>
      </c>
      <c r="E47" s="68">
        <v>19</v>
      </c>
      <c r="F47" s="362">
        <v>20</v>
      </c>
      <c r="G47" s="362"/>
      <c r="H47" s="362"/>
      <c r="I47" s="362">
        <v>21</v>
      </c>
      <c r="J47" s="362"/>
      <c r="K47" s="362"/>
      <c r="L47" s="362">
        <v>21</v>
      </c>
      <c r="M47" s="362"/>
      <c r="N47" s="362"/>
      <c r="O47" s="362">
        <v>19</v>
      </c>
      <c r="P47" s="362"/>
      <c r="Q47" s="362"/>
      <c r="R47" s="362">
        <v>20</v>
      </c>
      <c r="S47" s="362"/>
      <c r="T47" s="362"/>
      <c r="U47" s="362">
        <v>20</v>
      </c>
      <c r="V47" s="362"/>
      <c r="W47" s="362"/>
      <c r="X47" s="362">
        <v>19</v>
      </c>
      <c r="Y47" s="362"/>
      <c r="Z47" s="362"/>
      <c r="AA47" s="362">
        <v>19</v>
      </c>
      <c r="AB47" s="362"/>
      <c r="AC47" s="362"/>
      <c r="AD47" s="362">
        <v>19</v>
      </c>
      <c r="AE47" s="362"/>
      <c r="AF47" s="362"/>
      <c r="AG47" s="362">
        <v>20</v>
      </c>
      <c r="AH47" s="362"/>
      <c r="AI47" s="362"/>
      <c r="AJ47" s="346">
        <f>+SUM(D47:AI47)</f>
        <v>237</v>
      </c>
      <c r="AK47" s="346"/>
      <c r="AL47" s="103"/>
      <c r="AM47" s="398"/>
      <c r="AN47" s="399"/>
      <c r="AO47"/>
      <c r="AP47"/>
      <c r="AQ47"/>
    </row>
    <row r="48" spans="1:43" ht="5.0999999999999996" customHeight="1">
      <c r="A48" s="83"/>
      <c r="B48" s="83"/>
      <c r="C48" s="83"/>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2"/>
      <c r="AK48" s="60"/>
      <c r="AL48" s="66"/>
      <c r="AM48" s="66"/>
      <c r="AN48" s="62"/>
    </row>
    <row r="49" spans="1:40" ht="18" customHeight="1">
      <c r="A49" s="67" t="s">
        <v>166</v>
      </c>
      <c r="B49" s="60"/>
      <c r="D49" s="60"/>
      <c r="E49" s="60"/>
      <c r="F49" s="60"/>
      <c r="G49" s="60"/>
      <c r="H49" s="60"/>
      <c r="I49" s="60"/>
      <c r="J49" s="60"/>
      <c r="K49" s="60"/>
      <c r="L49" s="60"/>
      <c r="M49" s="60"/>
      <c r="N49" s="60"/>
      <c r="O49" s="60"/>
      <c r="P49" s="60"/>
      <c r="Q49" s="60"/>
      <c r="R49" s="60"/>
      <c r="S49" s="60"/>
      <c r="T49" s="60"/>
      <c r="U49" s="60"/>
      <c r="V49" s="60"/>
      <c r="W49" s="66"/>
      <c r="X49" s="60"/>
      <c r="Y49" s="60"/>
      <c r="Z49" s="60"/>
      <c r="AA49" s="60"/>
      <c r="AB49" s="60"/>
      <c r="AC49" s="60"/>
      <c r="AD49" s="60"/>
      <c r="AE49" s="60"/>
      <c r="AF49" s="60"/>
      <c r="AG49" s="60"/>
      <c r="AH49" s="60"/>
      <c r="AI49" s="60"/>
      <c r="AJ49" s="102"/>
      <c r="AK49" s="60"/>
      <c r="AL49" s="66"/>
      <c r="AM49" s="66"/>
      <c r="AN49" s="62"/>
    </row>
    <row r="50" spans="1:40" ht="45" customHeight="1">
      <c r="A50" s="322" t="s">
        <v>170</v>
      </c>
      <c r="B50" s="322"/>
      <c r="C50" s="322" t="s">
        <v>207</v>
      </c>
      <c r="D50" s="322"/>
      <c r="E50" s="320" t="s">
        <v>264</v>
      </c>
      <c r="F50" s="320"/>
      <c r="G50" s="320"/>
      <c r="H50" s="320"/>
      <c r="I50" s="337" t="s">
        <v>269</v>
      </c>
      <c r="J50" s="338"/>
      <c r="K50" s="338"/>
      <c r="L50" s="338"/>
      <c r="M50" s="338"/>
      <c r="N50" s="345"/>
      <c r="O50"/>
      <c r="Q50"/>
      <c r="R50"/>
      <c r="S50"/>
      <c r="T50"/>
      <c r="U50"/>
      <c r="W50" s="66"/>
      <c r="X50" s="60"/>
      <c r="Y50" s="60"/>
      <c r="Z50" s="60"/>
      <c r="AA50" s="60"/>
      <c r="AB50" s="60"/>
      <c r="AC50" s="60"/>
      <c r="AD50" s="60"/>
      <c r="AE50" s="60"/>
      <c r="AF50" s="60"/>
      <c r="AG50" s="60"/>
      <c r="AH50" s="60"/>
      <c r="AI50" s="60"/>
      <c r="AJ50" s="102"/>
      <c r="AK50" s="60"/>
      <c r="AL50" s="66"/>
      <c r="AM50" s="66"/>
      <c r="AN50" s="62"/>
    </row>
    <row r="51" spans="1:40" ht="18" customHeight="1">
      <c r="A51" s="320" t="s">
        <v>172</v>
      </c>
      <c r="B51" s="320"/>
      <c r="C51" s="357">
        <f>ROUNDDOWN(IF(AL37&lt;=30,1,1+ROUNDUP((AL37-30)/30,0)),1)</f>
        <v>4</v>
      </c>
      <c r="D51" s="357"/>
      <c r="E51" s="357">
        <f>ROUNDDOWN(AL37/6,1)</f>
        <v>15.3</v>
      </c>
      <c r="F51" s="357"/>
      <c r="G51" s="357"/>
      <c r="H51" s="357"/>
      <c r="I51" s="390">
        <f>ROUNDDOWN($AL$40/9,1)+ROUNDDOWN(($AL$41-$AM$42)/6,1)+ROUNDDOWN($AM$42/12,1)+ROUNDDOWN(($AL$43-$AM$44)/4,1)+ROUNDDOWN($AM$44/8,1)+ROUNDDOWN(($AL$45-$AM$46)/2.5,1)+ROUNDDOWN($AM$46/5,1)</f>
        <v>15.7</v>
      </c>
      <c r="J51" s="390"/>
      <c r="K51" s="390"/>
      <c r="L51" s="390"/>
      <c r="M51" s="390"/>
      <c r="N51" s="390"/>
      <c r="O51"/>
      <c r="Q51"/>
      <c r="R51"/>
      <c r="S51"/>
      <c r="T51"/>
      <c r="U51"/>
      <c r="W51" s="66"/>
      <c r="X51" s="60"/>
      <c r="Y51" s="60"/>
      <c r="Z51" s="60"/>
      <c r="AA51" s="60"/>
      <c r="AB51" s="60"/>
      <c r="AC51" s="60"/>
      <c r="AD51" s="60"/>
      <c r="AE51" s="60"/>
      <c r="AF51" s="60"/>
      <c r="AG51" s="60"/>
      <c r="AH51" s="60"/>
      <c r="AI51" s="60"/>
      <c r="AJ51" s="102"/>
      <c r="AK51" s="60"/>
      <c r="AL51" s="66"/>
      <c r="AM51" s="66"/>
      <c r="AN51" s="62"/>
    </row>
    <row r="52" spans="1:40" ht="5.0999999999999996" customHeight="1">
      <c r="A52" s="83"/>
      <c r="B52" s="83"/>
      <c r="C52" s="83"/>
      <c r="D52" s="83"/>
      <c r="E52" s="83"/>
      <c r="F52" s="83"/>
      <c r="G52" s="83"/>
      <c r="H52" s="83"/>
      <c r="I52" s="83"/>
      <c r="J52" s="60"/>
      <c r="K52" s="60"/>
      <c r="L52" s="60"/>
      <c r="M52" s="102"/>
      <c r="N52" s="60"/>
      <c r="O52" s="60"/>
      <c r="P52" s="60"/>
      <c r="Q52"/>
      <c r="W52" s="66"/>
      <c r="X52" s="60"/>
      <c r="Y52" s="60"/>
      <c r="Z52" s="60"/>
      <c r="AA52" s="60"/>
      <c r="AB52" s="60"/>
      <c r="AC52" s="60"/>
      <c r="AD52" s="60"/>
      <c r="AE52" s="60"/>
      <c r="AF52" s="60"/>
      <c r="AG52" s="60"/>
      <c r="AH52" s="60"/>
      <c r="AI52" s="60"/>
      <c r="AJ52" s="102"/>
      <c r="AK52" s="60"/>
      <c r="AL52" s="66"/>
      <c r="AM52" s="66"/>
      <c r="AN52" s="62"/>
    </row>
    <row r="53" spans="1:40" ht="21" customHeight="1">
      <c r="A53" s="67"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c r="A54" s="62"/>
      <c r="B54" s="66"/>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6"/>
      <c r="C55" s="98" t="s">
        <v>190</v>
      </c>
      <c r="D55" s="98" t="s">
        <v>191</v>
      </c>
      <c r="E55" s="97" t="s">
        <v>190</v>
      </c>
      <c r="F55" s="343" t="s">
        <v>191</v>
      </c>
      <c r="G55" s="343"/>
      <c r="H55" s="343"/>
      <c r="I55" s="340" t="s">
        <v>190</v>
      </c>
      <c r="J55" s="341"/>
      <c r="K55" s="342"/>
      <c r="L55" s="340" t="s">
        <v>191</v>
      </c>
      <c r="M55" s="341"/>
      <c r="N55" s="342"/>
      <c r="O55" s="340" t="s">
        <v>190</v>
      </c>
      <c r="P55" s="341"/>
      <c r="Q55" s="342"/>
      <c r="R55" s="340" t="s">
        <v>191</v>
      </c>
      <c r="S55" s="341"/>
      <c r="T55" s="342"/>
      <c r="U55" s="340" t="s">
        <v>190</v>
      </c>
      <c r="V55" s="341"/>
      <c r="W55" s="342"/>
      <c r="X55" s="340" t="s">
        <v>191</v>
      </c>
      <c r="Y55" s="341"/>
      <c r="Z55" s="342"/>
      <c r="AA55" s="340" t="s">
        <v>190</v>
      </c>
      <c r="AB55" s="341"/>
      <c r="AC55" s="342"/>
      <c r="AD55" s="340" t="s">
        <v>191</v>
      </c>
      <c r="AE55" s="341"/>
      <c r="AF55" s="342"/>
      <c r="AG55" s="340" t="s">
        <v>190</v>
      </c>
      <c r="AH55" s="341"/>
      <c r="AI55" s="342"/>
      <c r="AJ55" s="340" t="s">
        <v>191</v>
      </c>
      <c r="AK55" s="342"/>
      <c r="AL55" s="97" t="s">
        <v>27</v>
      </c>
      <c r="AM55" s="97" t="s">
        <v>216</v>
      </c>
      <c r="AN55" s="62"/>
    </row>
    <row r="56" spans="1:40" ht="18" customHeight="1">
      <c r="A56" s="62"/>
      <c r="B56" s="74" t="s">
        <v>192</v>
      </c>
      <c r="C56" s="97">
        <f>COUNTIFS($B$11:$B$30,C$54,$C$11:$C$30,"A",$E$11:$E$30,"*")</f>
        <v>1</v>
      </c>
      <c r="D56" s="97">
        <f>COUNTIFS($B$11:$B$30,C$54,$C$11:$C$30,"B",$E$11:$E$30,"*")</f>
        <v>0</v>
      </c>
      <c r="E56" s="97">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1</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97">
        <f>COUNTIFS($B$11:$B$30,AL$54,$C$11:$C$30,"A",$E$11:$E$30,"*")</f>
        <v>0</v>
      </c>
      <c r="AM56" s="97">
        <f>COUNTIFS($B$11:$B$30,AL$54,$C$11:$C$30,"B",$E$11:$E$30,"*")</f>
        <v>0</v>
      </c>
      <c r="AN56" s="62"/>
    </row>
    <row r="57" spans="1:40" ht="18" customHeight="1">
      <c r="A57" s="62"/>
      <c r="B57" s="80" t="s">
        <v>193</v>
      </c>
      <c r="C57" s="109"/>
      <c r="D57" s="109"/>
      <c r="E57" s="97">
        <f>COUNTIFS($B$11:$B$30,E$54,$C$11:$C$30,"C",$E$11:$E$30,"*")</f>
        <v>0</v>
      </c>
      <c r="F57" s="340">
        <f>COUNTIFS($B$11:$B$30,E$54,$C$11:$C$30,"D",$E$11:$E$30,"*")</f>
        <v>0</v>
      </c>
      <c r="G57" s="341"/>
      <c r="H57" s="342"/>
      <c r="I57" s="340">
        <f>COUNTIFS($B$11:$B$30,I$54,$C$11:$C$30,"C",$E$11:$E$30,"*")</f>
        <v>1</v>
      </c>
      <c r="J57" s="341"/>
      <c r="K57" s="342"/>
      <c r="L57" s="340">
        <f>COUNTIFS($B$11:$B$30,I$54,$C$11:$C$30,"D",$E$11:$E$30,"*")</f>
        <v>0</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97">
        <f>COUNTIFS($B$11:$B$30,AL$54,$C$11:$C$30,"C",$E$11:$E$30,"*")</f>
        <v>0</v>
      </c>
      <c r="AM57" s="97">
        <f>COUNTIFS($B$11:$B$30,AL$54,$C$11:$C$30,"D",$E$11:$E$30,"*")</f>
        <v>0</v>
      </c>
      <c r="AN57" s="62"/>
    </row>
    <row r="58" spans="1:40" ht="24.9" customHeight="1">
      <c r="A58" s="62"/>
      <c r="B58" s="80" t="s">
        <v>194</v>
      </c>
      <c r="C58" s="391"/>
      <c r="D58" s="392"/>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337">
        <f>IF($AK$3="４週",SUMIFS($AK$11:$AK$30,$B$11:$B$30,U54)/4/$AH$5,IF($AK$3="歴月",SUMIFS($AK$11:$AK$30,$B$11:$B$30,U54)/$AL$5,"記載する期間を選択してください"))</f>
        <v>0</v>
      </c>
      <c r="V58" s="338"/>
      <c r="W58" s="338"/>
      <c r="X58" s="338"/>
      <c r="Y58" s="338"/>
      <c r="Z58" s="345"/>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0999999999999996" customHeight="1">
      <c r="A59" s="62"/>
      <c r="B59" s="59"/>
      <c r="C59" s="76">
        <v>2</v>
      </c>
      <c r="D59" s="76"/>
      <c r="E59" s="76">
        <v>3</v>
      </c>
      <c r="F59" s="76"/>
      <c r="G59" s="76"/>
      <c r="H59" s="76"/>
      <c r="I59" s="76">
        <v>4</v>
      </c>
      <c r="J59" s="76"/>
      <c r="K59" s="76"/>
      <c r="L59" s="76"/>
      <c r="M59" s="76"/>
      <c r="N59" s="76"/>
      <c r="O59" s="76">
        <v>5</v>
      </c>
      <c r="P59" s="76"/>
      <c r="Q59" s="76"/>
      <c r="R59" s="76"/>
      <c r="S59" s="76"/>
      <c r="T59" s="76"/>
      <c r="U59" s="76">
        <v>6</v>
      </c>
      <c r="V59" s="76"/>
      <c r="W59" s="76"/>
      <c r="X59" s="76"/>
      <c r="Y59" s="76"/>
      <c r="Z59" s="76"/>
      <c r="AA59" s="76">
        <v>7</v>
      </c>
      <c r="AB59" s="76"/>
      <c r="AC59" s="76"/>
      <c r="AD59" s="76"/>
      <c r="AE59" s="76"/>
      <c r="AF59" s="76"/>
      <c r="AG59" s="76">
        <v>8</v>
      </c>
      <c r="AH59" s="76"/>
      <c r="AI59" s="76"/>
      <c r="AJ59" s="76"/>
      <c r="AK59" s="76"/>
      <c r="AL59" s="76">
        <v>9</v>
      </c>
      <c r="AM59" s="96"/>
      <c r="AN59" s="62"/>
    </row>
    <row r="60" spans="1:40" ht="15" customHeight="1">
      <c r="A60" s="60" t="s">
        <v>118</v>
      </c>
      <c r="B60" s="87"/>
      <c r="C60" s="88"/>
      <c r="D60" s="88"/>
      <c r="E60" s="88"/>
      <c r="F60" s="89"/>
      <c r="G60" s="88"/>
      <c r="H60" s="76"/>
      <c r="I60" s="76"/>
      <c r="J60" s="76"/>
      <c r="K60" s="76"/>
      <c r="L60" s="76"/>
      <c r="M60" s="76"/>
      <c r="N60" s="76"/>
      <c r="O60" s="76"/>
      <c r="P60" s="76"/>
      <c r="Q60" s="76"/>
      <c r="R60" s="76">
        <v>6</v>
      </c>
      <c r="S60" s="76"/>
      <c r="T60" s="76"/>
      <c r="U60" s="76"/>
      <c r="V60" s="76"/>
      <c r="W60" s="76"/>
      <c r="X60" s="76">
        <v>7</v>
      </c>
      <c r="Y60" s="76"/>
      <c r="Z60" s="76"/>
      <c r="AA60" s="76"/>
      <c r="AB60" s="76"/>
      <c r="AC60" s="76"/>
      <c r="AD60" s="76">
        <v>8</v>
      </c>
      <c r="AE60" s="76"/>
      <c r="AF60" s="76"/>
      <c r="AG60" s="77"/>
      <c r="AH60" s="77"/>
      <c r="AI60" s="77"/>
      <c r="AJ60" s="77">
        <v>9</v>
      </c>
      <c r="AK60" s="75"/>
      <c r="AL60" s="75"/>
      <c r="AM60" s="62"/>
    </row>
    <row r="61" spans="1:40" s="60" customFormat="1" ht="15" customHeight="1">
      <c r="A61" s="60" t="s">
        <v>119</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s="60" customFormat="1" ht="15" customHeight="1">
      <c r="A62" s="60" t="s">
        <v>120</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121</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s="60" customFormat="1" ht="15" customHeight="1">
      <c r="A64" s="60" t="s">
        <v>122</v>
      </c>
      <c r="B64" s="83"/>
      <c r="C64" s="83"/>
      <c r="D64" s="83"/>
      <c r="E64" s="83"/>
      <c r="F64" s="83"/>
      <c r="G64" s="8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row>
    <row r="65" spans="1:7" ht="15" customHeight="1">
      <c r="A65" s="60" t="s">
        <v>123</v>
      </c>
      <c r="B65" s="90"/>
      <c r="C65" s="60"/>
      <c r="D65" s="60"/>
      <c r="E65" s="60"/>
      <c r="F65" s="60"/>
      <c r="G65" s="60"/>
    </row>
    <row r="66" spans="1:7" ht="15" customHeight="1">
      <c r="A66" s="60" t="s">
        <v>124</v>
      </c>
      <c r="B66" s="90"/>
      <c r="C66" s="60"/>
      <c r="D66" s="60"/>
      <c r="E66" s="60"/>
      <c r="F66" s="60"/>
      <c r="G66" s="60"/>
    </row>
    <row r="67" spans="1:7" ht="15" customHeight="1">
      <c r="A67" s="60"/>
      <c r="B67" s="74" t="s">
        <v>125</v>
      </c>
      <c r="C67" s="322" t="s">
        <v>126</v>
      </c>
      <c r="D67" s="322"/>
      <c r="E67" s="322"/>
      <c r="F67" s="60"/>
      <c r="G67" s="60"/>
    </row>
    <row r="68" spans="1:7" ht="15" customHeight="1">
      <c r="A68" s="60"/>
      <c r="B68" s="93" t="s">
        <v>127</v>
      </c>
      <c r="C68" s="346" t="s">
        <v>128</v>
      </c>
      <c r="D68" s="346"/>
      <c r="E68" s="346"/>
      <c r="F68" s="60"/>
      <c r="G68" s="60"/>
    </row>
    <row r="69" spans="1:7" ht="15" customHeight="1">
      <c r="A69" s="60"/>
      <c r="B69" s="93" t="s">
        <v>129</v>
      </c>
      <c r="C69" s="346" t="s">
        <v>130</v>
      </c>
      <c r="D69" s="346"/>
      <c r="E69" s="346"/>
      <c r="F69" s="60"/>
      <c r="G69" s="60"/>
    </row>
    <row r="70" spans="1:7" ht="15" customHeight="1">
      <c r="A70" s="60"/>
      <c r="B70" s="93" t="s">
        <v>131</v>
      </c>
      <c r="C70" s="346" t="s">
        <v>132</v>
      </c>
      <c r="D70" s="346"/>
      <c r="E70" s="346"/>
      <c r="F70" s="60"/>
      <c r="G70" s="60"/>
    </row>
    <row r="71" spans="1:7" ht="15" customHeight="1">
      <c r="A71" s="60"/>
      <c r="B71" s="93" t="s">
        <v>133</v>
      </c>
      <c r="C71" s="346" t="s">
        <v>134</v>
      </c>
      <c r="D71" s="346"/>
      <c r="E71" s="346"/>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0"/>
      <c r="C75" s="60"/>
      <c r="D75" s="60"/>
      <c r="E75" s="60"/>
      <c r="F75" s="60"/>
      <c r="G75" s="60"/>
    </row>
    <row r="76" spans="1:7" ht="15" customHeight="1">
      <c r="A76" s="60" t="s">
        <v>240</v>
      </c>
      <c r="B76" s="90"/>
      <c r="C76" s="60"/>
      <c r="D76" s="60"/>
      <c r="E76" s="60"/>
      <c r="F76" s="60"/>
      <c r="G76" s="60"/>
    </row>
    <row r="77" spans="1:7" ht="15" customHeight="1">
      <c r="A77" s="60" t="s">
        <v>140</v>
      </c>
      <c r="B77" s="90"/>
      <c r="C77" s="60"/>
      <c r="D77" s="60"/>
      <c r="E77" s="60"/>
      <c r="F77" s="60"/>
      <c r="G77" s="60"/>
    </row>
    <row r="78" spans="1:7" ht="15" customHeight="1">
      <c r="A78" s="60" t="s">
        <v>141</v>
      </c>
      <c r="B78" s="90"/>
      <c r="C78" s="60"/>
      <c r="D78" s="60"/>
      <c r="E78" s="60"/>
      <c r="F78" s="60"/>
      <c r="G78" s="60"/>
    </row>
    <row r="79" spans="1:7" ht="15" customHeight="1">
      <c r="A79" s="60" t="s">
        <v>142</v>
      </c>
      <c r="B79" s="90"/>
      <c r="C79" s="60"/>
      <c r="D79" s="60"/>
      <c r="E79" s="60"/>
      <c r="F79" s="60"/>
      <c r="G79" s="60"/>
    </row>
    <row r="80" spans="1:7" ht="15" customHeight="1">
      <c r="A80" s="60" t="s">
        <v>143</v>
      </c>
      <c r="B80" s="90"/>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0"/>
      <c r="C83" s="60"/>
      <c r="D83" s="60"/>
      <c r="E83" s="60"/>
      <c r="F83" s="60"/>
      <c r="G83" s="60"/>
    </row>
    <row r="84" spans="1:7" ht="15" customHeight="1">
      <c r="A84" s="60" t="s">
        <v>147</v>
      </c>
      <c r="B84" s="90"/>
      <c r="C84" s="60"/>
      <c r="D84" s="60"/>
      <c r="E84" s="60"/>
      <c r="F84" s="60"/>
      <c r="G84" s="60"/>
    </row>
    <row r="85" spans="1:7" ht="15" customHeight="1">
      <c r="A85" s="60" t="s">
        <v>148</v>
      </c>
      <c r="B85" s="90"/>
      <c r="C85" s="60"/>
      <c r="D85" s="60"/>
      <c r="E85" s="60"/>
      <c r="F85" s="60"/>
      <c r="G85" s="60"/>
    </row>
    <row r="86" spans="1:7" ht="15" customHeight="1">
      <c r="A86" s="60" t="s">
        <v>149</v>
      </c>
      <c r="B86" s="90"/>
      <c r="C86" s="60"/>
      <c r="D86" s="60"/>
      <c r="E86" s="60"/>
      <c r="F86" s="60"/>
      <c r="G86" s="60"/>
    </row>
    <row r="87" spans="1:7" ht="15" customHeight="1">
      <c r="A87" s="60" t="s">
        <v>150</v>
      </c>
      <c r="B87" s="90"/>
      <c r="C87" s="60"/>
      <c r="D87" s="60"/>
      <c r="E87" s="60"/>
      <c r="F87" s="60"/>
      <c r="G87" s="60"/>
    </row>
    <row r="88" spans="1:7" ht="15" customHeight="1">
      <c r="A88" s="60" t="s">
        <v>151</v>
      </c>
      <c r="B88" s="90"/>
      <c r="C88" s="60"/>
      <c r="D88" s="60"/>
      <c r="E88" s="60"/>
      <c r="F88" s="60"/>
      <c r="G88" s="60"/>
    </row>
    <row r="89" spans="1:7" ht="15" customHeight="1">
      <c r="A89" s="60" t="s">
        <v>152</v>
      </c>
      <c r="B89" s="90"/>
      <c r="C89" s="60"/>
      <c r="D89" s="60"/>
      <c r="E89" s="60"/>
      <c r="F89" s="60"/>
      <c r="G89" s="60"/>
    </row>
    <row r="90" spans="1:7" ht="15" customHeight="1">
      <c r="A90" s="60" t="s">
        <v>153</v>
      </c>
      <c r="B90" s="90"/>
      <c r="C90" s="60"/>
      <c r="D90" s="60"/>
      <c r="E90" s="60"/>
      <c r="F90" s="60"/>
      <c r="G90" s="60"/>
    </row>
  </sheetData>
  <mergeCells count="266">
    <mergeCell ref="AP1:AR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hyperlinks>
    <hyperlink ref="AP1:AR5" location="表紙!A1" display="表紙!A1" xr:uid="{8626387C-24EB-445B-8D34-F033A69A2765}"/>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R87"/>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20.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270</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264</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264</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21" customHeight="1">
      <c r="A35" s="67" t="s">
        <v>210</v>
      </c>
      <c r="B35" s="66"/>
      <c r="C35" s="66"/>
      <c r="D35" s="66"/>
      <c r="E35" s="66"/>
      <c r="F35" s="66"/>
      <c r="G35" s="60"/>
      <c r="H35" s="60"/>
      <c r="I35" s="60"/>
      <c r="J35" s="60"/>
      <c r="K35" s="60"/>
      <c r="L35" s="60"/>
      <c r="M35" s="60"/>
      <c r="N35" s="60"/>
      <c r="O35" s="60"/>
      <c r="AM35" s="66"/>
      <c r="AN35" s="62"/>
    </row>
    <row r="36" spans="1:43" ht="24.9" customHeight="1">
      <c r="A36" s="322"/>
      <c r="B36" s="322"/>
      <c r="C36" s="322"/>
      <c r="D36" s="94">
        <v>4</v>
      </c>
      <c r="E36" s="94">
        <v>5</v>
      </c>
      <c r="F36" s="363">
        <v>6</v>
      </c>
      <c r="G36" s="363"/>
      <c r="H36" s="363"/>
      <c r="I36" s="363">
        <v>7</v>
      </c>
      <c r="J36" s="363"/>
      <c r="K36" s="363"/>
      <c r="L36" s="363">
        <v>8</v>
      </c>
      <c r="M36" s="363"/>
      <c r="N36" s="363"/>
      <c r="O36" s="363">
        <v>9</v>
      </c>
      <c r="P36" s="363"/>
      <c r="Q36" s="363"/>
      <c r="R36" s="363">
        <v>10</v>
      </c>
      <c r="S36" s="363"/>
      <c r="T36" s="363"/>
      <c r="U36" s="363">
        <v>11</v>
      </c>
      <c r="V36" s="363"/>
      <c r="W36" s="363"/>
      <c r="X36" s="363">
        <v>12</v>
      </c>
      <c r="Y36" s="363"/>
      <c r="Z36" s="363"/>
      <c r="AA36" s="363">
        <v>1</v>
      </c>
      <c r="AB36" s="363"/>
      <c r="AC36" s="363"/>
      <c r="AD36" s="363">
        <v>2</v>
      </c>
      <c r="AE36" s="363"/>
      <c r="AF36" s="363"/>
      <c r="AG36" s="363">
        <v>3</v>
      </c>
      <c r="AH36" s="363"/>
      <c r="AI36" s="363"/>
      <c r="AJ36" s="322" t="s">
        <v>211</v>
      </c>
      <c r="AK36" s="322"/>
      <c r="AL36" s="80" t="s">
        <v>212</v>
      </c>
      <c r="AM36"/>
      <c r="AN36"/>
      <c r="AO36"/>
      <c r="AP36"/>
      <c r="AQ36"/>
    </row>
    <row r="37" spans="1:43" ht="18" customHeight="1">
      <c r="A37" s="361" t="s">
        <v>219</v>
      </c>
      <c r="B37" s="361"/>
      <c r="C37" s="361"/>
      <c r="D37" s="71">
        <f>SUM(D40:D43)</f>
        <v>1740</v>
      </c>
      <c r="E37" s="71">
        <f>SUM(E40:E43)</f>
        <v>1631</v>
      </c>
      <c r="F37" s="357">
        <f>SUM(F40:H43)</f>
        <v>1740</v>
      </c>
      <c r="G37" s="357"/>
      <c r="H37" s="357"/>
      <c r="I37" s="357">
        <f>SUM(I40:K43)</f>
        <v>1827</v>
      </c>
      <c r="J37" s="357"/>
      <c r="K37" s="357"/>
      <c r="L37" s="357">
        <f>SUM(L40:N43)</f>
        <v>1827</v>
      </c>
      <c r="M37" s="357"/>
      <c r="N37" s="357"/>
      <c r="O37" s="357">
        <f>SUM(O40:Q43)</f>
        <v>1653</v>
      </c>
      <c r="P37" s="357"/>
      <c r="Q37" s="357"/>
      <c r="R37" s="357">
        <f>SUM(R40:T43)</f>
        <v>1740</v>
      </c>
      <c r="S37" s="357"/>
      <c r="T37" s="357"/>
      <c r="U37" s="357">
        <f>SUM(U40:W43)</f>
        <v>1740</v>
      </c>
      <c r="V37" s="357"/>
      <c r="W37" s="357"/>
      <c r="X37" s="357">
        <f>SUM(X40:Z43)</f>
        <v>1653</v>
      </c>
      <c r="Y37" s="357"/>
      <c r="Z37" s="357"/>
      <c r="AA37" s="357">
        <f>SUM(AA40:AC43)</f>
        <v>1653</v>
      </c>
      <c r="AB37" s="357"/>
      <c r="AC37" s="357"/>
      <c r="AD37" s="357">
        <f>SUM(AD40:AF43)</f>
        <v>1653</v>
      </c>
      <c r="AE37" s="357"/>
      <c r="AF37" s="357"/>
      <c r="AG37" s="357">
        <f>SUM(AG40:AI43)</f>
        <v>1740</v>
      </c>
      <c r="AH37" s="357"/>
      <c r="AI37" s="357"/>
      <c r="AJ37" s="346">
        <f t="shared" ref="AJ37:AJ43" si="3">SUM(D37:AI37)</f>
        <v>20597</v>
      </c>
      <c r="AK37" s="346"/>
      <c r="AL37" s="104">
        <f>ROUNDUP(AJ37/AJ44,1)</f>
        <v>87</v>
      </c>
      <c r="AM37"/>
      <c r="AN37"/>
      <c r="AO37"/>
      <c r="AP37"/>
      <c r="AQ37"/>
    </row>
    <row r="38" spans="1:43" ht="18" customHeight="1">
      <c r="A38" s="116" t="s">
        <v>266</v>
      </c>
      <c r="B38" s="117"/>
      <c r="C38" s="118"/>
      <c r="D38" s="68">
        <v>50</v>
      </c>
      <c r="E38" s="68">
        <v>45</v>
      </c>
      <c r="F38" s="362">
        <v>50</v>
      </c>
      <c r="G38" s="362"/>
      <c r="H38" s="362"/>
      <c r="I38" s="362">
        <v>50</v>
      </c>
      <c r="J38" s="362"/>
      <c r="K38" s="362"/>
      <c r="L38" s="362">
        <v>50</v>
      </c>
      <c r="M38" s="362"/>
      <c r="N38" s="362"/>
      <c r="O38" s="362">
        <v>45</v>
      </c>
      <c r="P38" s="362"/>
      <c r="Q38" s="362"/>
      <c r="R38" s="362">
        <v>50</v>
      </c>
      <c r="S38" s="362"/>
      <c r="T38" s="362"/>
      <c r="U38" s="362">
        <v>50</v>
      </c>
      <c r="V38" s="362"/>
      <c r="W38" s="362"/>
      <c r="X38" s="362">
        <v>45</v>
      </c>
      <c r="Y38" s="362"/>
      <c r="Z38" s="362"/>
      <c r="AA38" s="362">
        <v>45</v>
      </c>
      <c r="AB38" s="362"/>
      <c r="AC38" s="362"/>
      <c r="AD38" s="362">
        <v>45</v>
      </c>
      <c r="AE38" s="362"/>
      <c r="AF38" s="362"/>
      <c r="AG38" s="362">
        <v>50</v>
      </c>
      <c r="AH38" s="362"/>
      <c r="AI38" s="362"/>
      <c r="AJ38" s="346">
        <f t="shared" si="3"/>
        <v>575</v>
      </c>
      <c r="AK38" s="346"/>
      <c r="AL38" s="104">
        <f t="shared" ref="AL38:AL43" si="4">ROUNDUP(AJ38/$AJ$44,1)</f>
        <v>2.5</v>
      </c>
      <c r="AM38"/>
      <c r="AN38"/>
      <c r="AO38"/>
      <c r="AP38"/>
      <c r="AQ38"/>
    </row>
    <row r="39" spans="1:43" ht="18" customHeight="1">
      <c r="A39" s="116" t="s">
        <v>220</v>
      </c>
      <c r="B39" s="117"/>
      <c r="C39" s="118"/>
      <c r="D39" s="68">
        <v>50</v>
      </c>
      <c r="E39" s="68">
        <v>50</v>
      </c>
      <c r="F39" s="362">
        <v>50</v>
      </c>
      <c r="G39" s="362"/>
      <c r="H39" s="362"/>
      <c r="I39" s="362">
        <v>55</v>
      </c>
      <c r="J39" s="362"/>
      <c r="K39" s="362"/>
      <c r="L39" s="362">
        <v>55</v>
      </c>
      <c r="M39" s="362"/>
      <c r="N39" s="362"/>
      <c r="O39" s="362">
        <v>50</v>
      </c>
      <c r="P39" s="362"/>
      <c r="Q39" s="362"/>
      <c r="R39" s="362">
        <v>50</v>
      </c>
      <c r="S39" s="362"/>
      <c r="T39" s="362"/>
      <c r="U39" s="362">
        <v>50</v>
      </c>
      <c r="V39" s="362"/>
      <c r="W39" s="362"/>
      <c r="X39" s="362">
        <v>50</v>
      </c>
      <c r="Y39" s="362"/>
      <c r="Z39" s="362"/>
      <c r="AA39" s="362">
        <v>50</v>
      </c>
      <c r="AB39" s="362"/>
      <c r="AC39" s="362"/>
      <c r="AD39" s="362">
        <v>50</v>
      </c>
      <c r="AE39" s="362"/>
      <c r="AF39" s="362"/>
      <c r="AG39" s="362">
        <v>50</v>
      </c>
      <c r="AH39" s="362"/>
      <c r="AI39" s="362"/>
      <c r="AJ39" s="346">
        <f t="shared" si="3"/>
        <v>610</v>
      </c>
      <c r="AK39" s="346"/>
      <c r="AL39" s="104">
        <f t="shared" si="4"/>
        <v>2.6</v>
      </c>
      <c r="AM39"/>
      <c r="AN39"/>
      <c r="AO39"/>
      <c r="AP39"/>
      <c r="AQ39"/>
    </row>
    <row r="40" spans="1:43" ht="18" customHeight="1">
      <c r="A40" s="116" t="s">
        <v>221</v>
      </c>
      <c r="B40" s="117"/>
      <c r="C40" s="118"/>
      <c r="D40" s="68">
        <v>100</v>
      </c>
      <c r="E40" s="68">
        <v>95</v>
      </c>
      <c r="F40" s="362">
        <v>100</v>
      </c>
      <c r="G40" s="362"/>
      <c r="H40" s="362"/>
      <c r="I40" s="362">
        <v>105</v>
      </c>
      <c r="J40" s="362"/>
      <c r="K40" s="362"/>
      <c r="L40" s="362">
        <v>105</v>
      </c>
      <c r="M40" s="362"/>
      <c r="N40" s="362"/>
      <c r="O40" s="362">
        <v>95</v>
      </c>
      <c r="P40" s="362"/>
      <c r="Q40" s="362"/>
      <c r="R40" s="362">
        <v>100</v>
      </c>
      <c r="S40" s="362"/>
      <c r="T40" s="362"/>
      <c r="U40" s="362">
        <v>100</v>
      </c>
      <c r="V40" s="362"/>
      <c r="W40" s="362"/>
      <c r="X40" s="362">
        <v>95</v>
      </c>
      <c r="Y40" s="362"/>
      <c r="Z40" s="362"/>
      <c r="AA40" s="362">
        <v>95</v>
      </c>
      <c r="AB40" s="362"/>
      <c r="AC40" s="362"/>
      <c r="AD40" s="362">
        <v>95</v>
      </c>
      <c r="AE40" s="362"/>
      <c r="AF40" s="362"/>
      <c r="AG40" s="362">
        <v>100</v>
      </c>
      <c r="AH40" s="362"/>
      <c r="AI40" s="362"/>
      <c r="AJ40" s="346">
        <f t="shared" si="3"/>
        <v>1185</v>
      </c>
      <c r="AK40" s="346"/>
      <c r="AL40" s="104">
        <f t="shared" si="4"/>
        <v>5</v>
      </c>
      <c r="AM40"/>
      <c r="AN40"/>
      <c r="AO40"/>
      <c r="AP40"/>
      <c r="AQ40"/>
    </row>
    <row r="41" spans="1:43" ht="18" customHeight="1">
      <c r="A41" s="116" t="s">
        <v>222</v>
      </c>
      <c r="B41" s="117"/>
      <c r="C41" s="118"/>
      <c r="D41" s="68">
        <v>100</v>
      </c>
      <c r="E41" s="68">
        <v>95</v>
      </c>
      <c r="F41" s="362">
        <v>100</v>
      </c>
      <c r="G41" s="362"/>
      <c r="H41" s="362"/>
      <c r="I41" s="362">
        <v>105</v>
      </c>
      <c r="J41" s="362"/>
      <c r="K41" s="362"/>
      <c r="L41" s="362">
        <v>105</v>
      </c>
      <c r="M41" s="362"/>
      <c r="N41" s="362"/>
      <c r="O41" s="362">
        <v>95</v>
      </c>
      <c r="P41" s="362"/>
      <c r="Q41" s="362"/>
      <c r="R41" s="362">
        <v>100</v>
      </c>
      <c r="S41" s="362"/>
      <c r="T41" s="362"/>
      <c r="U41" s="362">
        <v>100</v>
      </c>
      <c r="V41" s="362"/>
      <c r="W41" s="362"/>
      <c r="X41" s="362">
        <v>95</v>
      </c>
      <c r="Y41" s="362"/>
      <c r="Z41" s="362"/>
      <c r="AA41" s="362">
        <v>95</v>
      </c>
      <c r="AB41" s="362"/>
      <c r="AC41" s="362"/>
      <c r="AD41" s="362">
        <v>95</v>
      </c>
      <c r="AE41" s="362"/>
      <c r="AF41" s="362"/>
      <c r="AG41" s="362">
        <v>100</v>
      </c>
      <c r="AH41" s="362"/>
      <c r="AI41" s="362"/>
      <c r="AJ41" s="346">
        <f t="shared" si="3"/>
        <v>1185</v>
      </c>
      <c r="AK41" s="346"/>
      <c r="AL41" s="104">
        <f t="shared" si="4"/>
        <v>5</v>
      </c>
      <c r="AM41"/>
      <c r="AN41"/>
      <c r="AO41"/>
      <c r="AP41"/>
      <c r="AQ41"/>
    </row>
    <row r="42" spans="1:43" ht="18" customHeight="1">
      <c r="A42" s="116" t="s">
        <v>223</v>
      </c>
      <c r="B42" s="117"/>
      <c r="C42" s="118"/>
      <c r="D42" s="68">
        <v>140</v>
      </c>
      <c r="E42" s="68">
        <v>131</v>
      </c>
      <c r="F42" s="362">
        <v>140</v>
      </c>
      <c r="G42" s="362"/>
      <c r="H42" s="362"/>
      <c r="I42" s="362">
        <v>147</v>
      </c>
      <c r="J42" s="362"/>
      <c r="K42" s="362"/>
      <c r="L42" s="362">
        <v>147</v>
      </c>
      <c r="M42" s="362"/>
      <c r="N42" s="362"/>
      <c r="O42" s="362">
        <v>133</v>
      </c>
      <c r="P42" s="362"/>
      <c r="Q42" s="362"/>
      <c r="R42" s="362">
        <v>140</v>
      </c>
      <c r="S42" s="362"/>
      <c r="T42" s="362"/>
      <c r="U42" s="362">
        <v>140</v>
      </c>
      <c r="V42" s="362"/>
      <c r="W42" s="362"/>
      <c r="X42" s="362">
        <v>133</v>
      </c>
      <c r="Y42" s="362"/>
      <c r="Z42" s="362"/>
      <c r="AA42" s="362">
        <v>133</v>
      </c>
      <c r="AB42" s="362"/>
      <c r="AC42" s="362"/>
      <c r="AD42" s="362">
        <v>133</v>
      </c>
      <c r="AE42" s="362"/>
      <c r="AF42" s="362"/>
      <c r="AG42" s="362">
        <v>140</v>
      </c>
      <c r="AH42" s="362"/>
      <c r="AI42" s="362"/>
      <c r="AJ42" s="346">
        <f t="shared" si="3"/>
        <v>1657</v>
      </c>
      <c r="AK42" s="346"/>
      <c r="AL42" s="104">
        <f t="shared" si="4"/>
        <v>7</v>
      </c>
      <c r="AM42"/>
      <c r="AN42"/>
      <c r="AO42"/>
      <c r="AP42"/>
      <c r="AQ42"/>
    </row>
    <row r="43" spans="1:43" ht="18" customHeight="1">
      <c r="A43" s="297" t="s">
        <v>224</v>
      </c>
      <c r="B43" s="298"/>
      <c r="C43" s="299"/>
      <c r="D43" s="68">
        <v>1400</v>
      </c>
      <c r="E43" s="68">
        <v>1310</v>
      </c>
      <c r="F43" s="362">
        <v>1400</v>
      </c>
      <c r="G43" s="362"/>
      <c r="H43" s="362"/>
      <c r="I43" s="362">
        <v>1470</v>
      </c>
      <c r="J43" s="362"/>
      <c r="K43" s="362"/>
      <c r="L43" s="362">
        <v>1470</v>
      </c>
      <c r="M43" s="362"/>
      <c r="N43" s="362"/>
      <c r="O43" s="362">
        <v>1330</v>
      </c>
      <c r="P43" s="362"/>
      <c r="Q43" s="362"/>
      <c r="R43" s="362">
        <v>1400</v>
      </c>
      <c r="S43" s="362"/>
      <c r="T43" s="362"/>
      <c r="U43" s="362">
        <v>1400</v>
      </c>
      <c r="V43" s="362"/>
      <c r="W43" s="362"/>
      <c r="X43" s="362">
        <v>1330</v>
      </c>
      <c r="Y43" s="362"/>
      <c r="Z43" s="362"/>
      <c r="AA43" s="362">
        <v>1330</v>
      </c>
      <c r="AB43" s="362"/>
      <c r="AC43" s="362"/>
      <c r="AD43" s="362">
        <v>1330</v>
      </c>
      <c r="AE43" s="362"/>
      <c r="AF43" s="362"/>
      <c r="AG43" s="362">
        <v>1400</v>
      </c>
      <c r="AH43" s="362"/>
      <c r="AI43" s="362"/>
      <c r="AJ43" s="346">
        <f t="shared" si="3"/>
        <v>16570</v>
      </c>
      <c r="AK43" s="346"/>
      <c r="AL43" s="104">
        <f t="shared" si="4"/>
        <v>70</v>
      </c>
      <c r="AM43"/>
      <c r="AN43"/>
      <c r="AO43"/>
      <c r="AP43"/>
      <c r="AQ43"/>
    </row>
    <row r="44" spans="1:43" ht="18" customHeight="1">
      <c r="A44" s="361" t="s">
        <v>214</v>
      </c>
      <c r="B44" s="361"/>
      <c r="C44" s="361"/>
      <c r="D44" s="68">
        <v>20</v>
      </c>
      <c r="E44" s="68">
        <v>19</v>
      </c>
      <c r="F44" s="362">
        <v>20</v>
      </c>
      <c r="G44" s="362"/>
      <c r="H44" s="362"/>
      <c r="I44" s="362">
        <v>21</v>
      </c>
      <c r="J44" s="362"/>
      <c r="K44" s="362"/>
      <c r="L44" s="362">
        <v>21</v>
      </c>
      <c r="M44" s="362"/>
      <c r="N44" s="362"/>
      <c r="O44" s="362">
        <v>19</v>
      </c>
      <c r="P44" s="362"/>
      <c r="Q44" s="362"/>
      <c r="R44" s="362">
        <v>20</v>
      </c>
      <c r="S44" s="362"/>
      <c r="T44" s="362"/>
      <c r="U44" s="362">
        <v>20</v>
      </c>
      <c r="V44" s="362"/>
      <c r="W44" s="362"/>
      <c r="X44" s="362">
        <v>19</v>
      </c>
      <c r="Y44" s="362"/>
      <c r="Z44" s="362"/>
      <c r="AA44" s="362">
        <v>19</v>
      </c>
      <c r="AB44" s="362"/>
      <c r="AC44" s="362"/>
      <c r="AD44" s="362">
        <v>19</v>
      </c>
      <c r="AE44" s="362"/>
      <c r="AF44" s="362"/>
      <c r="AG44" s="362">
        <v>20</v>
      </c>
      <c r="AH44" s="362"/>
      <c r="AI44" s="362"/>
      <c r="AJ44" s="346">
        <f>+SUM(D44:AI44)</f>
        <v>237</v>
      </c>
      <c r="AK44" s="346"/>
      <c r="AL44" s="103"/>
      <c r="AM44"/>
      <c r="AN44"/>
      <c r="AO44"/>
      <c r="AP44"/>
      <c r="AQ44"/>
    </row>
    <row r="45" spans="1:43" ht="5.0999999999999996" customHeight="1">
      <c r="A45" s="83"/>
      <c r="B45" s="83"/>
      <c r="C45" s="83"/>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2"/>
      <c r="AK45" s="60"/>
      <c r="AL45" s="66"/>
      <c r="AM45" s="66"/>
      <c r="AN45" s="62"/>
    </row>
    <row r="46" spans="1:43" ht="18" customHeight="1">
      <c r="A46" s="67" t="s">
        <v>166</v>
      </c>
      <c r="B46" s="60"/>
      <c r="D46" s="60"/>
      <c r="E46" s="60"/>
      <c r="F46" s="60"/>
      <c r="G46" s="60"/>
      <c r="H46" s="60"/>
      <c r="I46" s="60"/>
      <c r="J46" s="60"/>
      <c r="K46" s="60"/>
      <c r="L46" s="60"/>
      <c r="M46" s="60"/>
      <c r="N46" s="60"/>
      <c r="O46" s="60"/>
      <c r="P46" s="60"/>
      <c r="Q46" s="60"/>
      <c r="R46" s="60"/>
      <c r="S46" s="60"/>
      <c r="T46" s="60"/>
      <c r="U46" s="60"/>
      <c r="V46" s="60"/>
      <c r="W46" s="66"/>
      <c r="X46" s="60"/>
      <c r="Y46" s="60"/>
      <c r="Z46" s="60"/>
      <c r="AA46" s="60"/>
      <c r="AB46" s="60"/>
      <c r="AC46" s="60"/>
      <c r="AD46" s="60"/>
      <c r="AE46" s="60"/>
      <c r="AF46" s="60"/>
      <c r="AG46" s="60"/>
      <c r="AH46" s="60"/>
      <c r="AI46" s="60"/>
      <c r="AJ46" s="102"/>
      <c r="AK46" s="60"/>
      <c r="AL46" s="66"/>
      <c r="AM46" s="66"/>
      <c r="AN46" s="62"/>
    </row>
    <row r="47" spans="1:43" ht="45" customHeight="1">
      <c r="A47" s="322" t="s">
        <v>170</v>
      </c>
      <c r="B47" s="322"/>
      <c r="C47" s="322" t="s">
        <v>207</v>
      </c>
      <c r="D47" s="322"/>
      <c r="E47" s="320" t="s">
        <v>264</v>
      </c>
      <c r="F47" s="320"/>
      <c r="G47" s="320"/>
      <c r="H47" s="320"/>
      <c r="I47"/>
      <c r="J47"/>
      <c r="K47"/>
      <c r="L47"/>
      <c r="M47"/>
      <c r="N47"/>
      <c r="O47"/>
      <c r="P47"/>
      <c r="Q47"/>
      <c r="R47"/>
      <c r="S47"/>
      <c r="T47"/>
      <c r="U47"/>
      <c r="W47" s="66"/>
      <c r="X47" s="60"/>
      <c r="Y47" s="60"/>
      <c r="Z47" s="60"/>
      <c r="AA47" s="60"/>
      <c r="AB47" s="60"/>
      <c r="AC47" s="60"/>
      <c r="AD47" s="60"/>
      <c r="AE47" s="60"/>
      <c r="AF47" s="60"/>
      <c r="AG47" s="60"/>
      <c r="AH47" s="60"/>
      <c r="AI47" s="60"/>
      <c r="AJ47" s="102"/>
      <c r="AK47" s="60"/>
      <c r="AL47" s="66"/>
      <c r="AM47" s="66"/>
      <c r="AN47" s="62"/>
    </row>
    <row r="48" spans="1:43" ht="18" customHeight="1">
      <c r="A48" s="320" t="s">
        <v>172</v>
      </c>
      <c r="B48" s="320"/>
      <c r="C48" s="357">
        <f>ROUNDDOWN(IF(AL37&lt;=30,1,1+ROUNDUP((AL37-30)/30,0)),1)</f>
        <v>3</v>
      </c>
      <c r="D48" s="357"/>
      <c r="E48" s="357">
        <f>ROUNDDOWN(AL37/6,1)</f>
        <v>14.5</v>
      </c>
      <c r="F48" s="357"/>
      <c r="G48" s="357"/>
      <c r="H48" s="357"/>
      <c r="I48"/>
      <c r="J48"/>
      <c r="K48"/>
      <c r="L48"/>
      <c r="M48"/>
      <c r="N48"/>
      <c r="O48"/>
      <c r="P48"/>
      <c r="Q48"/>
      <c r="R48"/>
      <c r="S48"/>
      <c r="T48"/>
      <c r="U48"/>
      <c r="W48" s="66"/>
      <c r="X48" s="60"/>
      <c r="Y48" s="60"/>
      <c r="Z48" s="60"/>
      <c r="AA48" s="60"/>
      <c r="AB48" s="60"/>
      <c r="AC48" s="60"/>
      <c r="AD48" s="60"/>
      <c r="AE48" s="60"/>
      <c r="AF48" s="60"/>
      <c r="AG48" s="60"/>
      <c r="AH48" s="60"/>
      <c r="AI48" s="60"/>
      <c r="AJ48" s="102"/>
      <c r="AK48" s="60"/>
      <c r="AL48" s="66"/>
      <c r="AM48" s="66"/>
      <c r="AN48" s="62"/>
    </row>
    <row r="49" spans="1:40" ht="5.0999999999999996" customHeight="1">
      <c r="A49" s="83"/>
      <c r="B49" s="83"/>
      <c r="C49" s="83"/>
      <c r="D49" s="83"/>
      <c r="E49" s="83"/>
      <c r="F49" s="83"/>
      <c r="G49" s="83"/>
      <c r="H49" s="83"/>
      <c r="I49" s="83"/>
      <c r="J49" s="60"/>
      <c r="K49" s="60"/>
      <c r="L49" s="60"/>
      <c r="M49" s="102"/>
      <c r="N49" s="60"/>
      <c r="O49" s="60"/>
      <c r="P49" s="60"/>
      <c r="Q49"/>
      <c r="W49" s="66"/>
      <c r="X49" s="60"/>
      <c r="Y49" s="60"/>
      <c r="Z49" s="60"/>
      <c r="AA49" s="60"/>
      <c r="AB49" s="60"/>
      <c r="AC49" s="60"/>
      <c r="AD49" s="60"/>
      <c r="AE49" s="60"/>
      <c r="AF49" s="60"/>
      <c r="AG49" s="60"/>
      <c r="AH49" s="60"/>
      <c r="AI49" s="60"/>
      <c r="AJ49" s="102"/>
      <c r="AK49" s="60"/>
      <c r="AL49" s="66"/>
      <c r="AM49" s="66"/>
      <c r="AN49" s="62"/>
    </row>
    <row r="50" spans="1:40" ht="21" customHeight="1">
      <c r="A50" s="67"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c r="A51" s="62"/>
      <c r="B51" s="66"/>
      <c r="C51" s="337" t="str">
        <f>IF(VLOOKUP($AK$1,選択肢!$A$1:$J$32,C56,FALSE)=0,"-",VLOOKUP($AK$1,選択肢!$A$1:$J$32,C56,FALSE))</f>
        <v>管理者</v>
      </c>
      <c r="D51" s="338"/>
      <c r="E51" s="344" t="str">
        <f>IF(VLOOKUP($AK$1,選択肢!$A$1:$J$32,E56,FALSE)=0,"-",VLOOKUP($AK$1,選択肢!$A$1:$J$32,E56,FALSE))</f>
        <v>サービス管理責任者</v>
      </c>
      <c r="F51" s="344"/>
      <c r="G51" s="344"/>
      <c r="H51" s="344"/>
      <c r="I51" s="337" t="str">
        <f>IF(VLOOKUP($AK$1,選択肢!$A$1:$J$32,I56,FALSE)=0,"-",VLOOKUP($AK$1,選択肢!$A$1:$J$32,I56,FALSE))</f>
        <v>世話人</v>
      </c>
      <c r="J51" s="338"/>
      <c r="K51" s="338"/>
      <c r="L51" s="338"/>
      <c r="M51" s="338"/>
      <c r="N51" s="345"/>
      <c r="O51" s="337" t="str">
        <f>IF(VLOOKUP($AK$1,選択肢!$A$1:$J$32,O56,FALSE)=0,"-",VLOOKUP($AK$1,選択肢!$A$1:$J$32,O56,FALSE))</f>
        <v>-</v>
      </c>
      <c r="P51" s="338"/>
      <c r="Q51" s="338"/>
      <c r="R51" s="338"/>
      <c r="S51" s="338"/>
      <c r="T51" s="345"/>
      <c r="U51" s="337" t="str">
        <f>IF(VLOOKUP($AK$1,選択肢!$A$1:$J$32,U56,FALSE)=0,"-",VLOOKUP($AK$1,選択肢!$A$1:$J$32,U56,FALSE))</f>
        <v>-</v>
      </c>
      <c r="V51" s="338"/>
      <c r="W51" s="338"/>
      <c r="X51" s="338"/>
      <c r="Y51" s="338"/>
      <c r="Z51" s="345"/>
      <c r="AA51" s="337" t="str">
        <f>IF(VLOOKUP($AK$1,選択肢!$A$1:$J$32,AA56,FALSE)=0,"-",VLOOKUP($AK$1,選択肢!$A$1:$J$32,AA56,FALSE))</f>
        <v>-</v>
      </c>
      <c r="AB51" s="338"/>
      <c r="AC51" s="338"/>
      <c r="AD51" s="338"/>
      <c r="AE51" s="338"/>
      <c r="AF51" s="345"/>
      <c r="AG51" s="344" t="str">
        <f>IF(VLOOKUP($AK$1,選択肢!$A$1:$J$32,AG56,FALSE)=0,"-",VLOOKUP($AK$1,選択肢!$A$1:$J$32,AG56,FALSE))</f>
        <v>-</v>
      </c>
      <c r="AH51" s="344"/>
      <c r="AI51" s="344"/>
      <c r="AJ51" s="344"/>
      <c r="AK51" s="344"/>
      <c r="AL51" s="344" t="str">
        <f>IF(VLOOKUP($AK$1,選択肢!$A$1:$J$32,AL56,FALSE)=0,"-",VLOOKUP($AK$1,選択肢!$A$1:$J$32,AL56,FALSE))</f>
        <v>-</v>
      </c>
      <c r="AM51" s="344"/>
      <c r="AN51" s="62"/>
    </row>
    <row r="52" spans="1:40" ht="18" customHeight="1">
      <c r="A52" s="62"/>
      <c r="B52" s="66"/>
      <c r="C52" s="98" t="s">
        <v>190</v>
      </c>
      <c r="D52" s="98" t="s">
        <v>191</v>
      </c>
      <c r="E52" s="97" t="s">
        <v>190</v>
      </c>
      <c r="F52" s="343" t="s">
        <v>191</v>
      </c>
      <c r="G52" s="343"/>
      <c r="H52" s="343"/>
      <c r="I52" s="340" t="s">
        <v>190</v>
      </c>
      <c r="J52" s="341"/>
      <c r="K52" s="342"/>
      <c r="L52" s="340" t="s">
        <v>191</v>
      </c>
      <c r="M52" s="341"/>
      <c r="N52" s="342"/>
      <c r="O52" s="340" t="s">
        <v>190</v>
      </c>
      <c r="P52" s="341"/>
      <c r="Q52" s="342"/>
      <c r="R52" s="340" t="s">
        <v>191</v>
      </c>
      <c r="S52" s="341"/>
      <c r="T52" s="342"/>
      <c r="U52" s="340" t="s">
        <v>190</v>
      </c>
      <c r="V52" s="341"/>
      <c r="W52" s="342"/>
      <c r="X52" s="340" t="s">
        <v>191</v>
      </c>
      <c r="Y52" s="341"/>
      <c r="Z52" s="342"/>
      <c r="AA52" s="340" t="s">
        <v>190</v>
      </c>
      <c r="AB52" s="341"/>
      <c r="AC52" s="342"/>
      <c r="AD52" s="340" t="s">
        <v>191</v>
      </c>
      <c r="AE52" s="341"/>
      <c r="AF52" s="342"/>
      <c r="AG52" s="340" t="s">
        <v>190</v>
      </c>
      <c r="AH52" s="341"/>
      <c r="AI52" s="342"/>
      <c r="AJ52" s="340" t="s">
        <v>191</v>
      </c>
      <c r="AK52" s="342"/>
      <c r="AL52" s="97" t="s">
        <v>27</v>
      </c>
      <c r="AM52" s="97" t="s">
        <v>216</v>
      </c>
      <c r="AN52" s="62"/>
    </row>
    <row r="53" spans="1:40" ht="18" customHeight="1">
      <c r="A53" s="62"/>
      <c r="B53" s="74" t="s">
        <v>192</v>
      </c>
      <c r="C53" s="97">
        <f>COUNTIFS($B$11:$B$30,C$51,$C$11:$C$30,"A",$E$11:$E$30,"*")</f>
        <v>1</v>
      </c>
      <c r="D53" s="97">
        <f>COUNTIFS($B$11:$B$30,C$51,$C$11:$C$30,"B",$E$11:$E$30,"*")</f>
        <v>0</v>
      </c>
      <c r="E53" s="97">
        <f>COUNTIFS($B$11:$B$30,E$51,$C$11:$C$30,"A",$E$11:$E$30,"*")</f>
        <v>0</v>
      </c>
      <c r="F53" s="340">
        <f>COUNTIFS($B$11:$B$30,E$51,$C$11:$C$30,"B",$E$11:$E$30,"*")</f>
        <v>1</v>
      </c>
      <c r="G53" s="341"/>
      <c r="H53" s="342"/>
      <c r="I53" s="340">
        <f>COUNTIFS($B$11:$B$30,I$51,$C$11:$C$30,"A",$E$11:$E$30,"*")</f>
        <v>0</v>
      </c>
      <c r="J53" s="341"/>
      <c r="K53" s="342"/>
      <c r="L53" s="340">
        <f>COUNTIFS($B$11:$B$30,I$51,$C$11:$C$30,"B",$E$11:$E$30,"*")</f>
        <v>0</v>
      </c>
      <c r="M53" s="341"/>
      <c r="N53" s="342"/>
      <c r="O53" s="340">
        <f>COUNTIFS($B$11:$B$30,O$51,$C$11:$C$30,"A",$E$11:$E$30,"*")</f>
        <v>0</v>
      </c>
      <c r="P53" s="341"/>
      <c r="Q53" s="342"/>
      <c r="R53" s="340">
        <f>COUNTIFS($B$11:$B$30,O$51,$C$11:$C$30,"B",$E$11:$E$30,"*")</f>
        <v>0</v>
      </c>
      <c r="S53" s="341"/>
      <c r="T53" s="342"/>
      <c r="U53" s="340">
        <f>COUNTIFS($B$11:$B$30,U$51,$C$11:$C$30,"A",$E$11:$E$30,"*")</f>
        <v>0</v>
      </c>
      <c r="V53" s="341"/>
      <c r="W53" s="342"/>
      <c r="X53" s="340">
        <f>COUNTIFS($B$11:$B$30,U$51,$C$11:$C$30,"B",$E$11:$E$30,"*")</f>
        <v>0</v>
      </c>
      <c r="Y53" s="341"/>
      <c r="Z53" s="342"/>
      <c r="AA53" s="340">
        <f>COUNTIFS($B$11:$B$30,AA$51,$C$11:$C$30,"A",$E$11:$E$30,"*")</f>
        <v>0</v>
      </c>
      <c r="AB53" s="341"/>
      <c r="AC53" s="342"/>
      <c r="AD53" s="340">
        <f>COUNTIFS($B$11:$B$30,AA$51,$C$11:$C$30,"B",$E$11:$E$30,"*")</f>
        <v>0</v>
      </c>
      <c r="AE53" s="341"/>
      <c r="AF53" s="342"/>
      <c r="AG53" s="340">
        <f>COUNTIFS($B$11:$B$30,AG$51,$C$11:$C$30,"A",$E$11:$E$30,"*")</f>
        <v>0</v>
      </c>
      <c r="AH53" s="341"/>
      <c r="AI53" s="342"/>
      <c r="AJ53" s="340">
        <f>COUNTIFS($B$11:$B$30,AG$51,$C$11:$C$30,"B",$E$11:$E$30,"*")</f>
        <v>0</v>
      </c>
      <c r="AK53" s="342"/>
      <c r="AL53" s="97">
        <f>COUNTIFS($B$11:$B$30,AL$51,$C$11:$C$30,"A",$E$11:$E$30,"*")</f>
        <v>0</v>
      </c>
      <c r="AM53" s="97">
        <f>COUNTIFS($B$11:$B$30,AL$51,$C$11:$C$30,"B",$E$11:$E$30,"*")</f>
        <v>0</v>
      </c>
      <c r="AN53" s="62"/>
    </row>
    <row r="54" spans="1:40" ht="18" customHeight="1">
      <c r="A54" s="62"/>
      <c r="B54" s="80" t="s">
        <v>193</v>
      </c>
      <c r="C54" s="109"/>
      <c r="D54" s="109"/>
      <c r="E54" s="97">
        <f>COUNTIFS($B$11:$B$30,E$51,$C$11:$C$30,"C",$E$11:$E$30,"*")</f>
        <v>0</v>
      </c>
      <c r="F54" s="340">
        <f>COUNTIFS($B$11:$B$30,E$51,$C$11:$C$30,"D",$E$11:$E$30,"*")</f>
        <v>0</v>
      </c>
      <c r="G54" s="341"/>
      <c r="H54" s="342"/>
      <c r="I54" s="340">
        <f>COUNTIFS($B$11:$B$30,I$51,$C$11:$C$30,"C",$E$11:$E$30,"*")</f>
        <v>1</v>
      </c>
      <c r="J54" s="341"/>
      <c r="K54" s="342"/>
      <c r="L54" s="340">
        <f>COUNTIFS($B$11:$B$30,I$51,$C$11:$C$30,"D",$E$11:$E$30,"*")</f>
        <v>1</v>
      </c>
      <c r="M54" s="341"/>
      <c r="N54" s="342"/>
      <c r="O54" s="340">
        <f>COUNTIFS($B$11:$B$30,O$51,$C$11:$C$30,"C",$E$11:$E$30,"*")</f>
        <v>0</v>
      </c>
      <c r="P54" s="341"/>
      <c r="Q54" s="342"/>
      <c r="R54" s="340">
        <f>COUNTIFS($B$11:$B$30,O$51,$C$11:$C$30,"D",$E$11:$E$30,"*")</f>
        <v>0</v>
      </c>
      <c r="S54" s="341"/>
      <c r="T54" s="342"/>
      <c r="U54" s="340">
        <f>COUNTIFS($B$11:$B$30,U$51,$C$11:$C$30,"C",$E$11:$E$30,"*")</f>
        <v>0</v>
      </c>
      <c r="V54" s="341"/>
      <c r="W54" s="342"/>
      <c r="X54" s="340">
        <f>COUNTIFS($B$11:$B$30,U$51,$C$11:$C$30,"D",$E$11:$E$30,"*")</f>
        <v>0</v>
      </c>
      <c r="Y54" s="341"/>
      <c r="Z54" s="342"/>
      <c r="AA54" s="340">
        <f>COUNTIFS($B$11:$B$30,AA$51,$C$11:$C$30,"C",$E$11:$E$30,"*")</f>
        <v>0</v>
      </c>
      <c r="AB54" s="341"/>
      <c r="AC54" s="342"/>
      <c r="AD54" s="340">
        <f>COUNTIFS($B$11:$B$30,AA$51,$C$11:$C$30,"D",$E$11:$E$30,"*")</f>
        <v>0</v>
      </c>
      <c r="AE54" s="341"/>
      <c r="AF54" s="342"/>
      <c r="AG54" s="340">
        <f>COUNTIFS($B$11:$B$30,AG$51,$C$11:$C$30,"C",$E$11:$E$30,"*")</f>
        <v>0</v>
      </c>
      <c r="AH54" s="341"/>
      <c r="AI54" s="342"/>
      <c r="AJ54" s="340">
        <f>COUNTIFS($B$11:$B$30,AG$51,$C$11:$C$30,"D",$E$11:$E$30,"*")</f>
        <v>0</v>
      </c>
      <c r="AK54" s="342"/>
      <c r="AL54" s="97">
        <f>COUNTIFS($B$11:$B$30,AL$51,$C$11:$C$30,"C",$E$11:$E$30,"*")</f>
        <v>0</v>
      </c>
      <c r="AM54" s="97">
        <f>COUNTIFS($B$11:$B$30,AL$51,$C$11:$C$30,"D",$E$11:$E$30,"*")</f>
        <v>0</v>
      </c>
      <c r="AN54" s="62"/>
    </row>
    <row r="55" spans="1:40" ht="24.9" customHeight="1">
      <c r="A55" s="62"/>
      <c r="B55" s="80" t="s">
        <v>194</v>
      </c>
      <c r="C55" s="391"/>
      <c r="D55" s="392"/>
      <c r="E55" s="337" t="str">
        <f>IF($AK$3="４週",SUMIFS($AK$11:$AK$30,$B$11:$B$30,E51)/4/$AH$5,IF($AK$3="歴月",SUMIFS($AK$11:$AK$30,$B$11:$B$30,E51)/$AL$5,"記載する期間を選択してください"))</f>
        <v>記載する期間を選択してください</v>
      </c>
      <c r="F55" s="338"/>
      <c r="G55" s="338"/>
      <c r="H55" s="345"/>
      <c r="I55" s="337" t="str">
        <f>IF($AK$3="４週",SUMIFS($AK$11:$AK$30,$B$11:$B$30,I51)/4/$AH$5,IF($AK$3="歴月",SUMIFS($AK$11:$AK$30,$B$11:$B$30,I51)/$AL$5,"記載する期間を選択してください"))</f>
        <v>記載する期間を選択してください</v>
      </c>
      <c r="J55" s="338"/>
      <c r="K55" s="338"/>
      <c r="L55" s="338"/>
      <c r="M55" s="338"/>
      <c r="N55" s="345"/>
      <c r="O55" s="337" t="str">
        <f>IF($AK$3="４週",SUMIFS($AK$11:$AK$30,$B$11:$B$30,O51)/4/$AH$5,IF($AK$3="歴月",SUMIFS($AK$11:$AK$30,$B$11:$B$30,O51)/$AL$5,"記載する期間を選択してください"))</f>
        <v>記載する期間を選択してください</v>
      </c>
      <c r="P55" s="338"/>
      <c r="Q55" s="338"/>
      <c r="R55" s="338"/>
      <c r="S55" s="338"/>
      <c r="T55" s="345"/>
      <c r="U55" s="337" t="str">
        <f>IF($AK$3="４週",SUMIFS($AK$11:$AK$30,$B$11:$B$30,U51)/4/$AH$5,IF($AK$3="歴月",SUMIFS($AK$11:$AK$30,$B$11:$B$30,U51)/$AL$5,"記載する期間を選択してください"))</f>
        <v>記載する期間を選択してください</v>
      </c>
      <c r="V55" s="338"/>
      <c r="W55" s="338"/>
      <c r="X55" s="338"/>
      <c r="Y55" s="338"/>
      <c r="Z55" s="345"/>
      <c r="AA55" s="337" t="str">
        <f>IF($AK$3="４週",SUMIFS($AK$11:$AK$30,$B$11:$B$30,AA51)/4/$AH$5,IF($AK$3="歴月",SUMIFS($AK$11:$AK$30,$B$11:$B$30,AA51)/$AL$5,"記載する期間を選択してください"))</f>
        <v>記載する期間を選択してください</v>
      </c>
      <c r="AB55" s="338"/>
      <c r="AC55" s="338"/>
      <c r="AD55" s="338"/>
      <c r="AE55" s="338"/>
      <c r="AF55" s="345"/>
      <c r="AG55" s="337" t="str">
        <f>IF($AK$3="４週",SUMIFS($AK$11:$AK$30,$B$11:$B$30,AG51)/4/$AH$5,IF($AK$3="歴月",SUMIFS($AK$11:$AK$30,$B$11:$B$30,AG51)/$AL$5,"記載する期間を選択してください"))</f>
        <v>記載する期間を選択してください</v>
      </c>
      <c r="AH55" s="338"/>
      <c r="AI55" s="338"/>
      <c r="AJ55" s="338"/>
      <c r="AK55" s="345"/>
      <c r="AL55" s="337" t="str">
        <f>IF($AK$3="４週",SUMIFS($AK$11:$AK$30,$B$11:$B$30,AL51)/4/$AH$5,IF($AK$3="歴月",SUMIFS($AK$11:$AK$30,$B$11:$B$30,AL51)/$AL$5,"記載する期間を選択してください"))</f>
        <v>記載する期間を選択してください</v>
      </c>
      <c r="AM55" s="345"/>
      <c r="AN55" s="62"/>
    </row>
    <row r="56" spans="1:40" ht="5.0999999999999996" customHeight="1">
      <c r="A56" s="62"/>
      <c r="B56" s="59"/>
      <c r="C56" s="76">
        <v>2</v>
      </c>
      <c r="D56" s="76"/>
      <c r="E56" s="76">
        <v>3</v>
      </c>
      <c r="F56" s="76"/>
      <c r="G56" s="76"/>
      <c r="H56" s="76"/>
      <c r="I56" s="76">
        <v>4</v>
      </c>
      <c r="J56" s="76"/>
      <c r="K56" s="76"/>
      <c r="L56" s="76"/>
      <c r="M56" s="76"/>
      <c r="N56" s="76"/>
      <c r="O56" s="76">
        <v>5</v>
      </c>
      <c r="P56" s="76"/>
      <c r="Q56" s="76"/>
      <c r="R56" s="76"/>
      <c r="S56" s="76"/>
      <c r="T56" s="76"/>
      <c r="U56" s="76">
        <v>6</v>
      </c>
      <c r="V56" s="76"/>
      <c r="W56" s="76"/>
      <c r="X56" s="76"/>
      <c r="Y56" s="76"/>
      <c r="Z56" s="76"/>
      <c r="AA56" s="76">
        <v>7</v>
      </c>
      <c r="AB56" s="76"/>
      <c r="AC56" s="76"/>
      <c r="AD56" s="76"/>
      <c r="AE56" s="76"/>
      <c r="AF56" s="76"/>
      <c r="AG56" s="76">
        <v>8</v>
      </c>
      <c r="AH56" s="76"/>
      <c r="AI56" s="76"/>
      <c r="AJ56" s="76"/>
      <c r="AK56" s="76"/>
      <c r="AL56" s="76">
        <v>9</v>
      </c>
      <c r="AM56" s="96"/>
      <c r="AN56" s="62"/>
    </row>
    <row r="57" spans="1:40" ht="15" customHeight="1">
      <c r="A57" s="60" t="s">
        <v>118</v>
      </c>
      <c r="B57" s="87"/>
      <c r="C57" s="88"/>
      <c r="D57" s="88"/>
      <c r="E57" s="88"/>
      <c r="F57" s="89"/>
      <c r="G57" s="88"/>
      <c r="H57" s="76"/>
      <c r="I57" s="76"/>
      <c r="J57" s="76"/>
      <c r="K57" s="76"/>
      <c r="L57" s="76"/>
      <c r="M57" s="76"/>
      <c r="N57" s="76"/>
      <c r="O57" s="76"/>
      <c r="P57" s="76"/>
      <c r="Q57" s="76"/>
      <c r="R57" s="76">
        <v>6</v>
      </c>
      <c r="S57" s="76"/>
      <c r="T57" s="76"/>
      <c r="U57" s="76"/>
      <c r="V57" s="76"/>
      <c r="W57" s="76"/>
      <c r="X57" s="76">
        <v>7</v>
      </c>
      <c r="Y57" s="76"/>
      <c r="Z57" s="76"/>
      <c r="AA57" s="76"/>
      <c r="AB57" s="76"/>
      <c r="AC57" s="76"/>
      <c r="AD57" s="76">
        <v>8</v>
      </c>
      <c r="AE57" s="76"/>
      <c r="AF57" s="76"/>
      <c r="AG57" s="77"/>
      <c r="AH57" s="77"/>
      <c r="AI57" s="77"/>
      <c r="AJ57" s="77">
        <v>9</v>
      </c>
      <c r="AK57" s="75"/>
      <c r="AL57" s="75"/>
      <c r="AM57" s="62"/>
    </row>
    <row r="58" spans="1:40" s="60" customFormat="1" ht="15" customHeight="1">
      <c r="A58" s="60" t="s">
        <v>119</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s="60" customFormat="1" ht="15" customHeight="1">
      <c r="A59" s="60" t="s">
        <v>120</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s="60" customFormat="1" ht="15" customHeight="1">
      <c r="A60" s="60" t="s">
        <v>121</v>
      </c>
      <c r="B60" s="83"/>
      <c r="C60" s="83"/>
      <c r="D60" s="83"/>
      <c r="E60" s="83"/>
      <c r="F60" s="83"/>
      <c r="G60" s="83"/>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row>
    <row r="61" spans="1:40" s="60" customFormat="1" ht="15" customHeight="1">
      <c r="A61" s="60" t="s">
        <v>122</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ht="15" customHeight="1">
      <c r="A62" s="60" t="s">
        <v>123</v>
      </c>
      <c r="B62" s="90"/>
      <c r="C62" s="60"/>
      <c r="D62" s="60"/>
      <c r="E62" s="60"/>
      <c r="F62" s="60"/>
      <c r="G62" s="60"/>
    </row>
    <row r="63" spans="1:40" ht="15" customHeight="1">
      <c r="A63" s="60" t="s">
        <v>124</v>
      </c>
      <c r="B63" s="90"/>
      <c r="C63" s="60"/>
      <c r="D63" s="60"/>
      <c r="E63" s="60"/>
      <c r="F63" s="60"/>
      <c r="G63" s="60"/>
    </row>
    <row r="64" spans="1:40" ht="15" customHeight="1">
      <c r="A64" s="60"/>
      <c r="B64" s="74" t="s">
        <v>125</v>
      </c>
      <c r="C64" s="322" t="s">
        <v>126</v>
      </c>
      <c r="D64" s="322"/>
      <c r="E64" s="322"/>
      <c r="F64" s="60"/>
      <c r="G64" s="60"/>
    </row>
    <row r="65" spans="1:7" ht="15" customHeight="1">
      <c r="A65" s="60"/>
      <c r="B65" s="93" t="s">
        <v>127</v>
      </c>
      <c r="C65" s="346" t="s">
        <v>128</v>
      </c>
      <c r="D65" s="346"/>
      <c r="E65" s="346"/>
      <c r="F65" s="60"/>
      <c r="G65" s="60"/>
    </row>
    <row r="66" spans="1:7" ht="15" customHeight="1">
      <c r="A66" s="60"/>
      <c r="B66" s="93" t="s">
        <v>129</v>
      </c>
      <c r="C66" s="346" t="s">
        <v>130</v>
      </c>
      <c r="D66" s="346"/>
      <c r="E66" s="346"/>
      <c r="F66" s="60"/>
      <c r="G66" s="60"/>
    </row>
    <row r="67" spans="1:7" ht="15" customHeight="1">
      <c r="A67" s="60"/>
      <c r="B67" s="93" t="s">
        <v>131</v>
      </c>
      <c r="C67" s="346" t="s">
        <v>132</v>
      </c>
      <c r="D67" s="346"/>
      <c r="E67" s="346"/>
      <c r="F67" s="60"/>
      <c r="G67" s="60"/>
    </row>
    <row r="68" spans="1:7" ht="15" customHeight="1">
      <c r="A68" s="60"/>
      <c r="B68" s="93" t="s">
        <v>133</v>
      </c>
      <c r="C68" s="346" t="s">
        <v>134</v>
      </c>
      <c r="D68" s="346"/>
      <c r="E68" s="346"/>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0"/>
      <c r="C72" s="60"/>
      <c r="D72" s="60"/>
      <c r="E72" s="60"/>
      <c r="F72" s="60"/>
      <c r="G72" s="60"/>
    </row>
    <row r="73" spans="1:7" ht="15" customHeight="1">
      <c r="A73" s="60" t="s">
        <v>240</v>
      </c>
      <c r="B73" s="90"/>
      <c r="C73" s="60"/>
      <c r="D73" s="60"/>
      <c r="E73" s="60"/>
      <c r="F73" s="60"/>
      <c r="G73" s="60"/>
    </row>
    <row r="74" spans="1:7" ht="15" customHeight="1">
      <c r="A74" s="60" t="s">
        <v>140</v>
      </c>
      <c r="B74" s="90"/>
      <c r="C74" s="60"/>
      <c r="D74" s="60"/>
      <c r="E74" s="60"/>
      <c r="F74" s="60"/>
      <c r="G74" s="60"/>
    </row>
    <row r="75" spans="1:7" ht="15" customHeight="1">
      <c r="A75" s="60" t="s">
        <v>141</v>
      </c>
      <c r="B75" s="90"/>
      <c r="C75" s="60"/>
      <c r="D75" s="60"/>
      <c r="E75" s="60"/>
      <c r="F75" s="60"/>
      <c r="G75" s="60"/>
    </row>
    <row r="76" spans="1:7" ht="15" customHeight="1">
      <c r="A76" s="60" t="s">
        <v>142</v>
      </c>
      <c r="B76" s="90"/>
      <c r="C76" s="60"/>
      <c r="D76" s="60"/>
      <c r="E76" s="60"/>
      <c r="F76" s="60"/>
      <c r="G76" s="60"/>
    </row>
    <row r="77" spans="1:7" ht="15" customHeight="1">
      <c r="A77" s="60" t="s">
        <v>143</v>
      </c>
      <c r="B77" s="90"/>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0"/>
      <c r="C80" s="60"/>
      <c r="D80" s="60"/>
      <c r="E80" s="60"/>
      <c r="F80" s="60"/>
      <c r="G80" s="60"/>
    </row>
    <row r="81" spans="1:7" ht="15" customHeight="1">
      <c r="A81" s="60" t="s">
        <v>147</v>
      </c>
      <c r="B81" s="90"/>
      <c r="C81" s="60"/>
      <c r="D81" s="60"/>
      <c r="E81" s="60"/>
      <c r="F81" s="60"/>
      <c r="G81" s="60"/>
    </row>
    <row r="82" spans="1:7" ht="15" customHeight="1">
      <c r="A82" s="60" t="s">
        <v>148</v>
      </c>
      <c r="B82" s="90"/>
      <c r="C82" s="60"/>
      <c r="D82" s="60"/>
      <c r="E82" s="60"/>
      <c r="F82" s="60"/>
      <c r="G82" s="60"/>
    </row>
    <row r="83" spans="1:7" ht="15" customHeight="1">
      <c r="A83" s="60" t="s">
        <v>149</v>
      </c>
      <c r="B83" s="90"/>
      <c r="C83" s="60"/>
      <c r="D83" s="60"/>
      <c r="E83" s="60"/>
      <c r="F83" s="60"/>
      <c r="G83" s="60"/>
    </row>
    <row r="84" spans="1:7" ht="15" customHeight="1">
      <c r="A84" s="60" t="s">
        <v>150</v>
      </c>
      <c r="B84" s="90"/>
      <c r="C84" s="60"/>
      <c r="D84" s="60"/>
      <c r="E84" s="60"/>
      <c r="F84" s="60"/>
      <c r="G84" s="60"/>
    </row>
    <row r="85" spans="1:7" ht="15" customHeight="1">
      <c r="A85" s="60" t="s">
        <v>151</v>
      </c>
      <c r="B85" s="90"/>
      <c r="C85" s="60"/>
      <c r="D85" s="60"/>
      <c r="E85" s="60"/>
      <c r="F85" s="60"/>
      <c r="G85" s="60"/>
    </row>
    <row r="86" spans="1:7" ht="15" customHeight="1">
      <c r="A86" s="60" t="s">
        <v>152</v>
      </c>
      <c r="B86" s="90"/>
      <c r="C86" s="60"/>
      <c r="D86" s="60"/>
      <c r="E86" s="60"/>
      <c r="F86" s="60"/>
      <c r="G86" s="60"/>
    </row>
    <row r="87" spans="1:7" ht="15" customHeight="1">
      <c r="A87" s="60" t="s">
        <v>153</v>
      </c>
      <c r="B87" s="90"/>
      <c r="C87" s="60"/>
      <c r="D87" s="60"/>
      <c r="E87" s="60"/>
      <c r="F87" s="60"/>
      <c r="G87" s="60"/>
    </row>
  </sheetData>
  <mergeCells count="211">
    <mergeCell ref="AP1:AR5"/>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hyperlinks>
    <hyperlink ref="AP1:AR5" location="表紙!A1" display="表紙!A1" xr:uid="{EF830368-FE5B-4225-B3A1-E7676D112100}"/>
  </hyperlink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R90"/>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271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v>160</v>
      </c>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264</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264</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21" customHeight="1">
      <c r="A35" s="67" t="s">
        <v>210</v>
      </c>
      <c r="B35" s="66"/>
      <c r="C35" s="66"/>
      <c r="D35" s="66"/>
      <c r="E35" s="66"/>
      <c r="F35" s="66"/>
      <c r="G35" s="60"/>
      <c r="H35" s="60"/>
      <c r="I35" s="60"/>
      <c r="J35" s="60"/>
      <c r="K35" s="60"/>
      <c r="L35" s="60"/>
      <c r="M35" s="60"/>
      <c r="N35" s="60"/>
      <c r="O35" s="60"/>
      <c r="AM35" s="66"/>
      <c r="AN35" s="62"/>
    </row>
    <row r="36" spans="1:43" ht="32.25" customHeight="1">
      <c r="A36" s="322"/>
      <c r="B36" s="322"/>
      <c r="C36" s="322"/>
      <c r="D36" s="94">
        <v>4</v>
      </c>
      <c r="E36" s="94">
        <v>5</v>
      </c>
      <c r="F36" s="363">
        <v>6</v>
      </c>
      <c r="G36" s="363"/>
      <c r="H36" s="363"/>
      <c r="I36" s="363">
        <v>7</v>
      </c>
      <c r="J36" s="363"/>
      <c r="K36" s="363"/>
      <c r="L36" s="363">
        <v>8</v>
      </c>
      <c r="M36" s="363"/>
      <c r="N36" s="363"/>
      <c r="O36" s="363">
        <v>9</v>
      </c>
      <c r="P36" s="363"/>
      <c r="Q36" s="363"/>
      <c r="R36" s="363">
        <v>10</v>
      </c>
      <c r="S36" s="363"/>
      <c r="T36" s="363"/>
      <c r="U36" s="363">
        <v>11</v>
      </c>
      <c r="V36" s="363"/>
      <c r="W36" s="363"/>
      <c r="X36" s="363">
        <v>12</v>
      </c>
      <c r="Y36" s="363"/>
      <c r="Z36" s="363"/>
      <c r="AA36" s="363">
        <v>1</v>
      </c>
      <c r="AB36" s="363"/>
      <c r="AC36" s="363"/>
      <c r="AD36" s="363">
        <v>2</v>
      </c>
      <c r="AE36" s="363"/>
      <c r="AF36" s="363"/>
      <c r="AG36" s="363">
        <v>3</v>
      </c>
      <c r="AH36" s="363"/>
      <c r="AI36" s="363"/>
      <c r="AJ36" s="322" t="s">
        <v>211</v>
      </c>
      <c r="AK36" s="322"/>
      <c r="AL36" s="80" t="s">
        <v>212</v>
      </c>
      <c r="AM36" s="400" t="s">
        <v>265</v>
      </c>
      <c r="AN36" s="401"/>
      <c r="AO36"/>
      <c r="AP36"/>
      <c r="AQ36"/>
    </row>
    <row r="37" spans="1:43" ht="20.100000000000001" customHeight="1">
      <c r="A37" s="361" t="s">
        <v>219</v>
      </c>
      <c r="B37" s="361"/>
      <c r="C37" s="361"/>
      <c r="D37" s="119">
        <f>SUM(D38,D39,D40,D41,D43,D45)</f>
        <v>1840</v>
      </c>
      <c r="E37" s="119">
        <f>SUM(E38,E39,E40,E41,E43,E45)</f>
        <v>1726</v>
      </c>
      <c r="F37" s="393">
        <f>SUM(F38,F39,F40,F41,F43,F45)</f>
        <v>1840</v>
      </c>
      <c r="G37" s="394"/>
      <c r="H37" s="395"/>
      <c r="I37" s="393">
        <f>SUM(I38,I39,I40,I41,I43,I45)</f>
        <v>1932</v>
      </c>
      <c r="J37" s="394">
        <f t="shared" ref="J37:AI37" si="3">SUM(J38,J39,J40,J41,J43,J45)</f>
        <v>0</v>
      </c>
      <c r="K37" s="395">
        <f t="shared" si="3"/>
        <v>0</v>
      </c>
      <c r="L37" s="393">
        <f>SUM(L38,L39,L40,L41,L43,L45)</f>
        <v>1932</v>
      </c>
      <c r="M37" s="394"/>
      <c r="N37" s="395"/>
      <c r="O37" s="393">
        <f>SUM(O38,O39,O40,O41,O43,O45)</f>
        <v>1748</v>
      </c>
      <c r="P37" s="394"/>
      <c r="Q37" s="395"/>
      <c r="R37" s="393">
        <f>SUM(R38,R39,R40,R41,R43,R45)</f>
        <v>1840</v>
      </c>
      <c r="S37" s="394"/>
      <c r="T37" s="395"/>
      <c r="U37" s="393">
        <f>SUM(U38,U39,U40,U41,U43,U45)</f>
        <v>1840</v>
      </c>
      <c r="V37" s="394">
        <f t="shared" si="3"/>
        <v>0</v>
      </c>
      <c r="W37" s="395">
        <f t="shared" si="3"/>
        <v>0</v>
      </c>
      <c r="X37" s="393">
        <f>SUM(X38,X39,X40,X41,X43,X45)</f>
        <v>1748</v>
      </c>
      <c r="Y37" s="394">
        <f t="shared" si="3"/>
        <v>0</v>
      </c>
      <c r="Z37" s="395">
        <f t="shared" si="3"/>
        <v>0</v>
      </c>
      <c r="AA37" s="393">
        <f>SUM(AA38,AA39,AA40,AA41,AA43,AA45)</f>
        <v>1748</v>
      </c>
      <c r="AB37" s="394">
        <f t="shared" si="3"/>
        <v>0</v>
      </c>
      <c r="AC37" s="395">
        <f t="shared" si="3"/>
        <v>0</v>
      </c>
      <c r="AD37" s="393">
        <f>SUM(AD38,AD39,AD40,AD41,AD43,AD45)</f>
        <v>1748</v>
      </c>
      <c r="AE37" s="394">
        <f t="shared" si="3"/>
        <v>0</v>
      </c>
      <c r="AF37" s="395">
        <f t="shared" si="3"/>
        <v>0</v>
      </c>
      <c r="AG37" s="393">
        <f>SUM(AG38,AG39,AG40,AG41,AG43,AG45)</f>
        <v>1840</v>
      </c>
      <c r="AH37" s="394">
        <f t="shared" si="3"/>
        <v>0</v>
      </c>
      <c r="AI37" s="395">
        <f t="shared" si="3"/>
        <v>0</v>
      </c>
      <c r="AJ37" s="346">
        <f>SUM(D37:AI37)</f>
        <v>21782</v>
      </c>
      <c r="AK37" s="346"/>
      <c r="AL37" s="115">
        <f>ROUNDUP(AJ37/AJ47,1)</f>
        <v>92</v>
      </c>
      <c r="AM37" s="398"/>
      <c r="AN37" s="399"/>
      <c r="AO37"/>
      <c r="AP37"/>
      <c r="AQ37"/>
    </row>
    <row r="38" spans="1:43" s="114" customFormat="1" ht="20.100000000000001" customHeight="1">
      <c r="A38" s="116" t="s">
        <v>266</v>
      </c>
      <c r="B38" s="117"/>
      <c r="C38" s="118"/>
      <c r="D38" s="68">
        <v>50</v>
      </c>
      <c r="E38" s="68">
        <v>45</v>
      </c>
      <c r="F38" s="384">
        <v>50</v>
      </c>
      <c r="G38" s="385"/>
      <c r="H38" s="386"/>
      <c r="I38" s="384">
        <v>50</v>
      </c>
      <c r="J38" s="385"/>
      <c r="K38" s="386"/>
      <c r="L38" s="384">
        <v>50</v>
      </c>
      <c r="M38" s="385"/>
      <c r="N38" s="386"/>
      <c r="O38" s="384">
        <v>45</v>
      </c>
      <c r="P38" s="385"/>
      <c r="Q38" s="386"/>
      <c r="R38" s="384">
        <v>50</v>
      </c>
      <c r="S38" s="385"/>
      <c r="T38" s="386"/>
      <c r="U38" s="384">
        <v>50</v>
      </c>
      <c r="V38" s="385"/>
      <c r="W38" s="386"/>
      <c r="X38" s="384">
        <v>45</v>
      </c>
      <c r="Y38" s="385"/>
      <c r="Z38" s="386"/>
      <c r="AA38" s="384">
        <v>45</v>
      </c>
      <c r="AB38" s="385"/>
      <c r="AC38" s="386"/>
      <c r="AD38" s="384">
        <v>45</v>
      </c>
      <c r="AE38" s="385"/>
      <c r="AF38" s="386"/>
      <c r="AG38" s="384">
        <v>50</v>
      </c>
      <c r="AH38" s="385"/>
      <c r="AI38" s="386"/>
      <c r="AJ38" s="346">
        <f t="shared" ref="AJ38:AJ46" si="4">SUM(D38:AI38)</f>
        <v>575</v>
      </c>
      <c r="AK38" s="346"/>
      <c r="AL38" s="115">
        <f>ROUNDUP(AJ38/$AJ$47,1)</f>
        <v>2.5</v>
      </c>
      <c r="AM38" s="398"/>
      <c r="AN38" s="399"/>
      <c r="AO38" s="113"/>
      <c r="AP38" s="113"/>
      <c r="AQ38" s="113"/>
    </row>
    <row r="39" spans="1:43" s="114" customFormat="1" ht="20.100000000000001" customHeight="1">
      <c r="A39" s="116" t="s">
        <v>220</v>
      </c>
      <c r="B39" s="117"/>
      <c r="C39" s="118"/>
      <c r="D39" s="68">
        <v>50</v>
      </c>
      <c r="E39" s="68">
        <v>50</v>
      </c>
      <c r="F39" s="384">
        <v>50</v>
      </c>
      <c r="G39" s="385"/>
      <c r="H39" s="386"/>
      <c r="I39" s="384">
        <v>55</v>
      </c>
      <c r="J39" s="385"/>
      <c r="K39" s="386"/>
      <c r="L39" s="384">
        <v>55</v>
      </c>
      <c r="M39" s="385"/>
      <c r="N39" s="386"/>
      <c r="O39" s="384">
        <v>50</v>
      </c>
      <c r="P39" s="385"/>
      <c r="Q39" s="386"/>
      <c r="R39" s="384">
        <v>50</v>
      </c>
      <c r="S39" s="385"/>
      <c r="T39" s="386"/>
      <c r="U39" s="384">
        <v>50</v>
      </c>
      <c r="V39" s="385"/>
      <c r="W39" s="386"/>
      <c r="X39" s="384">
        <v>50</v>
      </c>
      <c r="Y39" s="385"/>
      <c r="Z39" s="386"/>
      <c r="AA39" s="384">
        <v>50</v>
      </c>
      <c r="AB39" s="385"/>
      <c r="AC39" s="386"/>
      <c r="AD39" s="384">
        <v>50</v>
      </c>
      <c r="AE39" s="385"/>
      <c r="AF39" s="386"/>
      <c r="AG39" s="384">
        <v>50</v>
      </c>
      <c r="AH39" s="385"/>
      <c r="AI39" s="386"/>
      <c r="AJ39" s="346">
        <f t="shared" si="4"/>
        <v>610</v>
      </c>
      <c r="AK39" s="346"/>
      <c r="AL39" s="115">
        <f>ROUNDUP(AJ39/$AJ$47,1)</f>
        <v>2.6</v>
      </c>
      <c r="AM39" s="398"/>
      <c r="AN39" s="399"/>
      <c r="AO39" s="113"/>
      <c r="AP39" s="113"/>
      <c r="AQ39" s="113"/>
    </row>
    <row r="40" spans="1:43" ht="20.100000000000001" customHeight="1">
      <c r="A40" s="116" t="s">
        <v>221</v>
      </c>
      <c r="B40" s="117"/>
      <c r="C40" s="118"/>
      <c r="D40" s="68">
        <v>100</v>
      </c>
      <c r="E40" s="68">
        <v>95</v>
      </c>
      <c r="F40" s="384">
        <v>100</v>
      </c>
      <c r="G40" s="385"/>
      <c r="H40" s="386"/>
      <c r="I40" s="384">
        <v>105</v>
      </c>
      <c r="J40" s="385"/>
      <c r="K40" s="386"/>
      <c r="L40" s="384">
        <v>105</v>
      </c>
      <c r="M40" s="385"/>
      <c r="N40" s="386"/>
      <c r="O40" s="384">
        <v>95</v>
      </c>
      <c r="P40" s="385"/>
      <c r="Q40" s="386"/>
      <c r="R40" s="384">
        <v>100</v>
      </c>
      <c r="S40" s="385"/>
      <c r="T40" s="386"/>
      <c r="U40" s="384">
        <v>100</v>
      </c>
      <c r="V40" s="385"/>
      <c r="W40" s="386"/>
      <c r="X40" s="384">
        <v>95</v>
      </c>
      <c r="Y40" s="385"/>
      <c r="Z40" s="386"/>
      <c r="AA40" s="384">
        <v>95</v>
      </c>
      <c r="AB40" s="385"/>
      <c r="AC40" s="386"/>
      <c r="AD40" s="384">
        <v>95</v>
      </c>
      <c r="AE40" s="385"/>
      <c r="AF40" s="386"/>
      <c r="AG40" s="384">
        <v>100</v>
      </c>
      <c r="AH40" s="385"/>
      <c r="AI40" s="386"/>
      <c r="AJ40" s="346">
        <f t="shared" si="4"/>
        <v>1185</v>
      </c>
      <c r="AK40" s="346"/>
      <c r="AL40" s="115">
        <f>ROUNDUP(AJ40/$AJ$47,1)</f>
        <v>5</v>
      </c>
      <c r="AM40" s="398"/>
      <c r="AN40" s="399"/>
      <c r="AO40"/>
      <c r="AP40"/>
      <c r="AQ40"/>
    </row>
    <row r="41" spans="1:43" ht="20.100000000000001" customHeight="1">
      <c r="A41" s="387" t="s">
        <v>222</v>
      </c>
      <c r="B41" s="298"/>
      <c r="C41" s="299"/>
      <c r="D41" s="68">
        <v>100</v>
      </c>
      <c r="E41" s="68">
        <v>95</v>
      </c>
      <c r="F41" s="384">
        <v>100</v>
      </c>
      <c r="G41" s="385"/>
      <c r="H41" s="386"/>
      <c r="I41" s="384">
        <v>105</v>
      </c>
      <c r="J41" s="385"/>
      <c r="K41" s="386"/>
      <c r="L41" s="384">
        <v>105</v>
      </c>
      <c r="M41" s="385"/>
      <c r="N41" s="386"/>
      <c r="O41" s="384">
        <v>95</v>
      </c>
      <c r="P41" s="385"/>
      <c r="Q41" s="386"/>
      <c r="R41" s="384">
        <v>100</v>
      </c>
      <c r="S41" s="385"/>
      <c r="T41" s="386"/>
      <c r="U41" s="384">
        <v>100</v>
      </c>
      <c r="V41" s="385"/>
      <c r="W41" s="386"/>
      <c r="X41" s="384">
        <v>95</v>
      </c>
      <c r="Y41" s="385"/>
      <c r="Z41" s="386"/>
      <c r="AA41" s="384">
        <v>95</v>
      </c>
      <c r="AB41" s="385"/>
      <c r="AC41" s="386"/>
      <c r="AD41" s="384">
        <v>95</v>
      </c>
      <c r="AE41" s="385"/>
      <c r="AF41" s="386"/>
      <c r="AG41" s="384">
        <v>100</v>
      </c>
      <c r="AH41" s="385"/>
      <c r="AI41" s="386"/>
      <c r="AJ41" s="346">
        <f t="shared" si="4"/>
        <v>1185</v>
      </c>
      <c r="AK41" s="346"/>
      <c r="AL41" s="408">
        <f>ROUNDUP(AJ41/$AJ$47,1)</f>
        <v>5</v>
      </c>
      <c r="AM41" s="398"/>
      <c r="AN41" s="399"/>
      <c r="AO41"/>
      <c r="AP41"/>
      <c r="AQ41"/>
    </row>
    <row r="42" spans="1:43" s="114" customFormat="1" ht="20.100000000000001" customHeight="1">
      <c r="A42" s="120"/>
      <c r="B42" s="388" t="s">
        <v>267</v>
      </c>
      <c r="C42" s="389"/>
      <c r="D42" s="68">
        <v>40</v>
      </c>
      <c r="E42" s="68">
        <v>45</v>
      </c>
      <c r="F42" s="384">
        <v>40</v>
      </c>
      <c r="G42" s="385"/>
      <c r="H42" s="386"/>
      <c r="I42" s="384">
        <v>40</v>
      </c>
      <c r="J42" s="385"/>
      <c r="K42" s="386"/>
      <c r="L42" s="384">
        <v>60</v>
      </c>
      <c r="M42" s="385"/>
      <c r="N42" s="386"/>
      <c r="O42" s="384">
        <v>50</v>
      </c>
      <c r="P42" s="385"/>
      <c r="Q42" s="386"/>
      <c r="R42" s="384">
        <v>40</v>
      </c>
      <c r="S42" s="385"/>
      <c r="T42" s="386"/>
      <c r="U42" s="384">
        <v>40</v>
      </c>
      <c r="V42" s="385"/>
      <c r="W42" s="386"/>
      <c r="X42" s="384">
        <v>30</v>
      </c>
      <c r="Y42" s="385"/>
      <c r="Z42" s="386"/>
      <c r="AA42" s="384">
        <v>30</v>
      </c>
      <c r="AB42" s="385"/>
      <c r="AC42" s="386"/>
      <c r="AD42" s="384">
        <v>30</v>
      </c>
      <c r="AE42" s="385"/>
      <c r="AF42" s="386"/>
      <c r="AG42" s="384">
        <v>50</v>
      </c>
      <c r="AH42" s="385"/>
      <c r="AI42" s="386"/>
      <c r="AJ42" s="346">
        <f t="shared" si="4"/>
        <v>495</v>
      </c>
      <c r="AK42" s="346"/>
      <c r="AL42" s="409"/>
      <c r="AM42" s="396">
        <f>ROUNDUP($AJ$42/$AJ$47,1)</f>
        <v>2.1</v>
      </c>
      <c r="AN42" s="397"/>
      <c r="AO42" s="113"/>
      <c r="AP42" s="113"/>
      <c r="AQ42" s="113"/>
    </row>
    <row r="43" spans="1:43" ht="20.100000000000001" customHeight="1">
      <c r="A43" s="387" t="s">
        <v>223</v>
      </c>
      <c r="B43" s="298"/>
      <c r="C43" s="299"/>
      <c r="D43" s="68">
        <v>140</v>
      </c>
      <c r="E43" s="68">
        <v>131</v>
      </c>
      <c r="F43" s="384">
        <v>140</v>
      </c>
      <c r="G43" s="385"/>
      <c r="H43" s="386"/>
      <c r="I43" s="384">
        <v>147</v>
      </c>
      <c r="J43" s="385"/>
      <c r="K43" s="386"/>
      <c r="L43" s="384">
        <v>147</v>
      </c>
      <c r="M43" s="385"/>
      <c r="N43" s="386"/>
      <c r="O43" s="384">
        <v>133</v>
      </c>
      <c r="P43" s="385"/>
      <c r="Q43" s="386"/>
      <c r="R43" s="384">
        <v>140</v>
      </c>
      <c r="S43" s="385"/>
      <c r="T43" s="386"/>
      <c r="U43" s="384">
        <v>140</v>
      </c>
      <c r="V43" s="385"/>
      <c r="W43" s="386"/>
      <c r="X43" s="384">
        <v>133</v>
      </c>
      <c r="Y43" s="385"/>
      <c r="Z43" s="386"/>
      <c r="AA43" s="384">
        <v>133</v>
      </c>
      <c r="AB43" s="385"/>
      <c r="AC43" s="386"/>
      <c r="AD43" s="384">
        <v>133</v>
      </c>
      <c r="AE43" s="385"/>
      <c r="AF43" s="386"/>
      <c r="AG43" s="384">
        <v>140</v>
      </c>
      <c r="AH43" s="385"/>
      <c r="AI43" s="386"/>
      <c r="AJ43" s="346">
        <f t="shared" si="4"/>
        <v>1657</v>
      </c>
      <c r="AK43" s="346"/>
      <c r="AL43" s="408">
        <f>ROUNDUP(AJ43/$AJ$47,1)</f>
        <v>7</v>
      </c>
      <c r="AM43" s="398"/>
      <c r="AN43" s="399"/>
      <c r="AO43"/>
      <c r="AP43"/>
      <c r="AQ43"/>
    </row>
    <row r="44" spans="1:43" s="114" customFormat="1" ht="20.100000000000001" customHeight="1">
      <c r="A44" s="121"/>
      <c r="B44" s="388" t="s">
        <v>267</v>
      </c>
      <c r="C44" s="389"/>
      <c r="D44" s="68">
        <v>40</v>
      </c>
      <c r="E44" s="68">
        <v>31</v>
      </c>
      <c r="F44" s="384">
        <v>40</v>
      </c>
      <c r="G44" s="385"/>
      <c r="H44" s="386"/>
      <c r="I44" s="384">
        <v>47</v>
      </c>
      <c r="J44" s="385"/>
      <c r="K44" s="386"/>
      <c r="L44" s="384">
        <v>47</v>
      </c>
      <c r="M44" s="385"/>
      <c r="N44" s="386"/>
      <c r="O44" s="384">
        <v>33</v>
      </c>
      <c r="P44" s="385"/>
      <c r="Q44" s="386"/>
      <c r="R44" s="384">
        <v>40</v>
      </c>
      <c r="S44" s="385"/>
      <c r="T44" s="386"/>
      <c r="U44" s="384">
        <v>40</v>
      </c>
      <c r="V44" s="385"/>
      <c r="W44" s="386"/>
      <c r="X44" s="384">
        <v>33</v>
      </c>
      <c r="Y44" s="385"/>
      <c r="Z44" s="386"/>
      <c r="AA44" s="384">
        <v>33</v>
      </c>
      <c r="AB44" s="385"/>
      <c r="AC44" s="386"/>
      <c r="AD44" s="384">
        <v>33</v>
      </c>
      <c r="AE44" s="385"/>
      <c r="AF44" s="386"/>
      <c r="AG44" s="384">
        <v>40</v>
      </c>
      <c r="AH44" s="385"/>
      <c r="AI44" s="386"/>
      <c r="AJ44" s="346">
        <f t="shared" si="4"/>
        <v>457</v>
      </c>
      <c r="AK44" s="346"/>
      <c r="AL44" s="409"/>
      <c r="AM44" s="396">
        <f>ROUNDUP($AJ$44/$AJ$47,1)</f>
        <v>2</v>
      </c>
      <c r="AN44" s="397"/>
      <c r="AO44" s="113"/>
      <c r="AP44" s="113"/>
      <c r="AQ44" s="113"/>
    </row>
    <row r="45" spans="1:43" ht="20.100000000000001" customHeight="1">
      <c r="A45" s="387" t="s">
        <v>224</v>
      </c>
      <c r="B45" s="298"/>
      <c r="C45" s="299"/>
      <c r="D45" s="68">
        <v>1400</v>
      </c>
      <c r="E45" s="68">
        <v>1310</v>
      </c>
      <c r="F45" s="384">
        <v>1400</v>
      </c>
      <c r="G45" s="385"/>
      <c r="H45" s="386"/>
      <c r="I45" s="384">
        <v>1470</v>
      </c>
      <c r="J45" s="385"/>
      <c r="K45" s="386"/>
      <c r="L45" s="384">
        <v>1470</v>
      </c>
      <c r="M45" s="385"/>
      <c r="N45" s="386"/>
      <c r="O45" s="384">
        <v>1330</v>
      </c>
      <c r="P45" s="385"/>
      <c r="Q45" s="386"/>
      <c r="R45" s="384">
        <v>1400</v>
      </c>
      <c r="S45" s="385"/>
      <c r="T45" s="386"/>
      <c r="U45" s="384">
        <v>1400</v>
      </c>
      <c r="V45" s="385"/>
      <c r="W45" s="386"/>
      <c r="X45" s="384">
        <v>1330</v>
      </c>
      <c r="Y45" s="385"/>
      <c r="Z45" s="386"/>
      <c r="AA45" s="384">
        <v>1330</v>
      </c>
      <c r="AB45" s="385"/>
      <c r="AC45" s="386"/>
      <c r="AD45" s="384">
        <v>1330</v>
      </c>
      <c r="AE45" s="385"/>
      <c r="AF45" s="386"/>
      <c r="AG45" s="384">
        <v>1400</v>
      </c>
      <c r="AH45" s="385"/>
      <c r="AI45" s="386"/>
      <c r="AJ45" s="346">
        <f t="shared" si="4"/>
        <v>16570</v>
      </c>
      <c r="AK45" s="346"/>
      <c r="AL45" s="408">
        <f>ROUNDUP(AJ45/$AJ$47,1)</f>
        <v>70</v>
      </c>
      <c r="AM45" s="398"/>
      <c r="AN45" s="399"/>
      <c r="AO45"/>
      <c r="AP45"/>
      <c r="AQ45"/>
    </row>
    <row r="46" spans="1:43" s="114" customFormat="1" ht="20.100000000000001" customHeight="1">
      <c r="A46" s="120"/>
      <c r="B46" s="388" t="s">
        <v>267</v>
      </c>
      <c r="C46" s="389"/>
      <c r="D46" s="68">
        <v>400</v>
      </c>
      <c r="E46" s="68">
        <v>310</v>
      </c>
      <c r="F46" s="384">
        <v>400</v>
      </c>
      <c r="G46" s="385"/>
      <c r="H46" s="386"/>
      <c r="I46" s="384">
        <v>470</v>
      </c>
      <c r="J46" s="385"/>
      <c r="K46" s="386"/>
      <c r="L46" s="384">
        <v>470</v>
      </c>
      <c r="M46" s="385"/>
      <c r="N46" s="386"/>
      <c r="O46" s="384">
        <v>330</v>
      </c>
      <c r="P46" s="385"/>
      <c r="Q46" s="386"/>
      <c r="R46" s="384">
        <v>400</v>
      </c>
      <c r="S46" s="385"/>
      <c r="T46" s="386"/>
      <c r="U46" s="384">
        <v>400</v>
      </c>
      <c r="V46" s="385"/>
      <c r="W46" s="386"/>
      <c r="X46" s="384">
        <v>330</v>
      </c>
      <c r="Y46" s="385"/>
      <c r="Z46" s="386"/>
      <c r="AA46" s="384">
        <v>330</v>
      </c>
      <c r="AB46" s="385"/>
      <c r="AC46" s="386"/>
      <c r="AD46" s="384">
        <v>330</v>
      </c>
      <c r="AE46" s="385"/>
      <c r="AF46" s="386"/>
      <c r="AG46" s="384">
        <v>400</v>
      </c>
      <c r="AH46" s="385"/>
      <c r="AI46" s="386"/>
      <c r="AJ46" s="346">
        <f t="shared" si="4"/>
        <v>4570</v>
      </c>
      <c r="AK46" s="346"/>
      <c r="AL46" s="409"/>
      <c r="AM46" s="396">
        <f>ROUNDUP($AJ$46/$AJ$47,1)</f>
        <v>19.3</v>
      </c>
      <c r="AN46" s="397"/>
      <c r="AO46" s="113"/>
      <c r="AP46" s="113"/>
      <c r="AQ46" s="113"/>
    </row>
    <row r="47" spans="1:43" ht="20.100000000000001" customHeight="1">
      <c r="A47" s="361" t="s">
        <v>214</v>
      </c>
      <c r="B47" s="361"/>
      <c r="C47" s="361"/>
      <c r="D47" s="68">
        <v>20</v>
      </c>
      <c r="E47" s="68">
        <v>19</v>
      </c>
      <c r="F47" s="362">
        <v>20</v>
      </c>
      <c r="G47" s="362"/>
      <c r="H47" s="362"/>
      <c r="I47" s="362">
        <v>21</v>
      </c>
      <c r="J47" s="362"/>
      <c r="K47" s="362"/>
      <c r="L47" s="362">
        <v>21</v>
      </c>
      <c r="M47" s="362"/>
      <c r="N47" s="362"/>
      <c r="O47" s="362">
        <v>19</v>
      </c>
      <c r="P47" s="362"/>
      <c r="Q47" s="362"/>
      <c r="R47" s="362">
        <v>20</v>
      </c>
      <c r="S47" s="362"/>
      <c r="T47" s="362"/>
      <c r="U47" s="362">
        <v>20</v>
      </c>
      <c r="V47" s="362"/>
      <c r="W47" s="362"/>
      <c r="X47" s="362">
        <v>19</v>
      </c>
      <c r="Y47" s="362"/>
      <c r="Z47" s="362"/>
      <c r="AA47" s="362">
        <v>19</v>
      </c>
      <c r="AB47" s="362"/>
      <c r="AC47" s="362"/>
      <c r="AD47" s="362">
        <v>19</v>
      </c>
      <c r="AE47" s="362"/>
      <c r="AF47" s="362"/>
      <c r="AG47" s="362">
        <v>20</v>
      </c>
      <c r="AH47" s="362"/>
      <c r="AI47" s="362"/>
      <c r="AJ47" s="346">
        <f>+SUM(D47:AI47)</f>
        <v>237</v>
      </c>
      <c r="AK47" s="346"/>
      <c r="AL47" s="103"/>
      <c r="AM47" s="398"/>
      <c r="AN47" s="399"/>
      <c r="AO47"/>
      <c r="AP47"/>
      <c r="AQ47"/>
    </row>
    <row r="48" spans="1:43" ht="5.0999999999999996" customHeight="1">
      <c r="A48" s="83"/>
      <c r="B48" s="83"/>
      <c r="C48" s="83"/>
      <c r="D48" s="122"/>
      <c r="E48" s="122"/>
      <c r="F48" s="122"/>
      <c r="G48" s="122"/>
      <c r="H48" s="122"/>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2"/>
      <c r="AK48" s="60"/>
      <c r="AL48" s="66"/>
      <c r="AM48" s="66"/>
      <c r="AN48" s="62"/>
    </row>
    <row r="49" spans="1:40" ht="18" customHeight="1">
      <c r="A49" s="67" t="s">
        <v>166</v>
      </c>
      <c r="B49" s="60"/>
      <c r="D49" s="60"/>
      <c r="E49" s="60"/>
      <c r="F49" s="60"/>
      <c r="G49" s="60"/>
      <c r="H49" s="60"/>
      <c r="I49" s="60"/>
      <c r="J49" s="60"/>
      <c r="K49" s="60"/>
      <c r="L49" s="60"/>
      <c r="M49" s="60"/>
      <c r="N49" s="60"/>
      <c r="O49" s="60"/>
      <c r="P49" s="60"/>
      <c r="Q49" s="60"/>
      <c r="R49" s="60"/>
      <c r="S49" s="60"/>
      <c r="T49" s="60"/>
      <c r="U49" s="60"/>
      <c r="V49" s="60"/>
      <c r="W49" s="66"/>
      <c r="X49" s="60"/>
      <c r="Y49" s="60"/>
      <c r="Z49" s="60"/>
      <c r="AA49" s="60"/>
      <c r="AB49" s="60"/>
      <c r="AC49" s="60"/>
      <c r="AD49" s="60"/>
      <c r="AE49" s="60"/>
      <c r="AF49" s="60"/>
      <c r="AG49" s="60"/>
      <c r="AH49" s="60"/>
      <c r="AI49" s="60"/>
      <c r="AJ49" s="102"/>
      <c r="AK49" s="60"/>
      <c r="AL49" s="66"/>
      <c r="AM49" s="66"/>
      <c r="AN49" s="62"/>
    </row>
    <row r="50" spans="1:40" ht="45" customHeight="1">
      <c r="A50" s="322" t="s">
        <v>170</v>
      </c>
      <c r="B50" s="322"/>
      <c r="C50" s="322" t="s">
        <v>207</v>
      </c>
      <c r="D50" s="322"/>
      <c r="E50" s="320" t="s">
        <v>264</v>
      </c>
      <c r="F50" s="320"/>
      <c r="G50" s="320"/>
      <c r="H50" s="320"/>
      <c r="I50" s="337" t="s">
        <v>269</v>
      </c>
      <c r="J50" s="338"/>
      <c r="K50" s="338"/>
      <c r="L50" s="338"/>
      <c r="M50" s="338"/>
      <c r="N50" s="345"/>
      <c r="O50" s="337" t="s">
        <v>272</v>
      </c>
      <c r="P50" s="338"/>
      <c r="Q50" s="338"/>
      <c r="R50" s="338"/>
      <c r="S50" s="338"/>
      <c r="T50" s="345"/>
      <c r="U50"/>
      <c r="W50" s="66"/>
      <c r="X50" s="60"/>
      <c r="Y50" s="60"/>
      <c r="Z50" s="60"/>
      <c r="AA50" s="60"/>
      <c r="AB50" s="60"/>
      <c r="AC50" s="60"/>
      <c r="AD50" s="60"/>
      <c r="AE50" s="60"/>
      <c r="AF50" s="60"/>
      <c r="AG50" s="60"/>
      <c r="AH50" s="60"/>
      <c r="AI50" s="60"/>
      <c r="AJ50" s="102"/>
      <c r="AK50" s="60"/>
      <c r="AL50" s="66"/>
      <c r="AM50" s="66"/>
      <c r="AN50" s="62"/>
    </row>
    <row r="51" spans="1:40" ht="18" customHeight="1">
      <c r="A51" s="320" t="s">
        <v>172</v>
      </c>
      <c r="B51" s="320"/>
      <c r="C51" s="357">
        <f>ROUNDDOWN(IF(AL37&lt;=30,1,1+ROUNDUP((AL37-30)/30,0)),1)</f>
        <v>4</v>
      </c>
      <c r="D51" s="357"/>
      <c r="E51" s="357">
        <f>ROUNDDOWN(AL37/5,1)</f>
        <v>18.399999999999999</v>
      </c>
      <c r="F51" s="357"/>
      <c r="G51" s="357"/>
      <c r="H51" s="357"/>
      <c r="I51" s="406">
        <f>ROUNDDOWN($AL$40/9,1)+ROUNDDOWN(($AL$41-$AM$42)/6,1)+ROUNDDOWN($AM$42/12,1)+ROUNDDOWN(($AL$43-$AM$44)/4,1)+ROUNDDOWN($AM$44/8,1)+ROUNDDOWN(($AL$45-$AM$46)/2.5,1)+ROUNDDOWN($AM$46/5,1)</f>
        <v>26.400000000000002</v>
      </c>
      <c r="J51" s="390"/>
      <c r="K51" s="390"/>
      <c r="L51" s="390"/>
      <c r="M51" s="390"/>
      <c r="N51" s="390"/>
      <c r="O51" s="407">
        <v>1</v>
      </c>
      <c r="P51" s="407"/>
      <c r="Q51" s="407"/>
      <c r="R51" s="407"/>
      <c r="S51" s="407"/>
      <c r="T51" s="407"/>
      <c r="U51"/>
      <c r="W51" s="66"/>
      <c r="X51" s="60"/>
      <c r="Y51" s="60"/>
      <c r="Z51" s="60"/>
      <c r="AA51" s="60"/>
      <c r="AB51" s="60"/>
      <c r="AC51" s="60"/>
      <c r="AD51" s="60"/>
      <c r="AE51" s="60"/>
      <c r="AF51" s="60"/>
      <c r="AG51" s="60"/>
      <c r="AH51" s="60"/>
      <c r="AI51" s="60"/>
      <c r="AJ51" s="102"/>
      <c r="AK51" s="60"/>
      <c r="AL51" s="66"/>
      <c r="AM51" s="66"/>
      <c r="AN51" s="62"/>
    </row>
    <row r="52" spans="1:40" ht="5.0999999999999996" customHeight="1">
      <c r="A52" s="83"/>
      <c r="B52" s="83"/>
      <c r="C52" s="83"/>
      <c r="D52" s="83"/>
      <c r="E52" s="83"/>
      <c r="F52" s="83"/>
      <c r="G52" s="83"/>
      <c r="H52" s="83"/>
      <c r="I52" s="83"/>
      <c r="J52" s="60"/>
      <c r="K52" s="60"/>
      <c r="L52" s="60"/>
      <c r="M52" s="102"/>
      <c r="N52" s="60"/>
      <c r="O52" s="60"/>
      <c r="P52" s="60"/>
      <c r="Q52"/>
      <c r="W52" s="66"/>
      <c r="X52" s="60"/>
      <c r="Y52" s="60"/>
      <c r="Z52" s="60"/>
      <c r="AA52" s="60"/>
      <c r="AB52" s="60"/>
      <c r="AC52" s="60"/>
      <c r="AD52" s="60"/>
      <c r="AE52" s="60"/>
      <c r="AF52" s="60"/>
      <c r="AG52" s="60"/>
      <c r="AH52" s="60"/>
      <c r="AI52" s="60"/>
      <c r="AJ52" s="102"/>
      <c r="AK52" s="60"/>
      <c r="AL52" s="66"/>
      <c r="AM52" s="66"/>
      <c r="AN52" s="62"/>
    </row>
    <row r="53" spans="1:40" ht="21" customHeight="1">
      <c r="A53" s="67"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c r="A54" s="62"/>
      <c r="B54" s="66"/>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夜間支援従事者</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6"/>
      <c r="C55" s="98" t="s">
        <v>190</v>
      </c>
      <c r="D55" s="98" t="s">
        <v>191</v>
      </c>
      <c r="E55" s="97" t="s">
        <v>190</v>
      </c>
      <c r="F55" s="343" t="s">
        <v>191</v>
      </c>
      <c r="G55" s="343"/>
      <c r="H55" s="343"/>
      <c r="I55" s="340" t="s">
        <v>190</v>
      </c>
      <c r="J55" s="341"/>
      <c r="K55" s="342"/>
      <c r="L55" s="340" t="s">
        <v>191</v>
      </c>
      <c r="M55" s="341"/>
      <c r="N55" s="342"/>
      <c r="O55" s="340" t="s">
        <v>190</v>
      </c>
      <c r="P55" s="341"/>
      <c r="Q55" s="342"/>
      <c r="R55" s="340" t="s">
        <v>191</v>
      </c>
      <c r="S55" s="341"/>
      <c r="T55" s="342"/>
      <c r="U55" s="340" t="s">
        <v>190</v>
      </c>
      <c r="V55" s="341"/>
      <c r="W55" s="342"/>
      <c r="X55" s="340" t="s">
        <v>191</v>
      </c>
      <c r="Y55" s="341"/>
      <c r="Z55" s="342"/>
      <c r="AA55" s="340" t="s">
        <v>190</v>
      </c>
      <c r="AB55" s="341"/>
      <c r="AC55" s="342"/>
      <c r="AD55" s="340" t="s">
        <v>191</v>
      </c>
      <c r="AE55" s="341"/>
      <c r="AF55" s="342"/>
      <c r="AG55" s="340" t="s">
        <v>190</v>
      </c>
      <c r="AH55" s="341"/>
      <c r="AI55" s="342"/>
      <c r="AJ55" s="340" t="s">
        <v>191</v>
      </c>
      <c r="AK55" s="342"/>
      <c r="AL55" s="97" t="s">
        <v>27</v>
      </c>
      <c r="AM55" s="97" t="s">
        <v>216</v>
      </c>
      <c r="AN55" s="62"/>
    </row>
    <row r="56" spans="1:40" ht="18" customHeight="1">
      <c r="A56" s="62"/>
      <c r="B56" s="74" t="s">
        <v>192</v>
      </c>
      <c r="C56" s="97">
        <f>COUNTIFS($B$11:$B$30,C$54,$C$11:$C$30,"A",$E$11:$E$30,"*")</f>
        <v>1</v>
      </c>
      <c r="D56" s="97">
        <f>COUNTIFS($B$11:$B$30,C$54,$C$11:$C$30,"B",$E$11:$E$30,"*")</f>
        <v>0</v>
      </c>
      <c r="E56" s="97">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0</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97">
        <f>COUNTIFS($B$11:$B$30,AL$54,$C$11:$C$30,"A",$E$11:$E$30,"*")</f>
        <v>0</v>
      </c>
      <c r="AM56" s="97">
        <f>COUNTIFS($B$11:$B$30,AL$54,$C$11:$C$30,"B",$E$11:$E$30,"*")</f>
        <v>0</v>
      </c>
      <c r="AN56" s="62"/>
    </row>
    <row r="57" spans="1:40" ht="18" customHeight="1">
      <c r="A57" s="62"/>
      <c r="B57" s="80" t="s">
        <v>193</v>
      </c>
      <c r="C57" s="109"/>
      <c r="D57" s="109"/>
      <c r="E57" s="97">
        <f>COUNTIFS($B$11:$B$30,E$54,$C$11:$C$30,"C",$E$11:$E$30,"*")</f>
        <v>0</v>
      </c>
      <c r="F57" s="340">
        <f>COUNTIFS($B$11:$B$30,E$54,$C$11:$C$30,"D",$E$11:$E$30,"*")</f>
        <v>0</v>
      </c>
      <c r="G57" s="341"/>
      <c r="H57" s="342"/>
      <c r="I57" s="340">
        <f>COUNTIFS($B$11:$B$30,I$54,$C$11:$C$30,"C",$E$11:$E$30,"*")</f>
        <v>1</v>
      </c>
      <c r="J57" s="341"/>
      <c r="K57" s="342"/>
      <c r="L57" s="340">
        <f>COUNTIFS($B$11:$B$30,I$54,$C$11:$C$30,"D",$E$11:$E$30,"*")</f>
        <v>1</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97">
        <f>COUNTIFS($B$11:$B$30,AL$54,$C$11:$C$30,"C",$E$11:$E$30,"*")</f>
        <v>0</v>
      </c>
      <c r="AM57" s="97">
        <f>COUNTIFS($B$11:$B$30,AL$54,$C$11:$C$30,"D",$E$11:$E$30,"*")</f>
        <v>0</v>
      </c>
      <c r="AN57" s="62"/>
    </row>
    <row r="58" spans="1:40" ht="24.9" customHeight="1">
      <c r="A58" s="62"/>
      <c r="B58" s="80" t="s">
        <v>194</v>
      </c>
      <c r="C58" s="391"/>
      <c r="D58" s="392"/>
      <c r="E58" s="337">
        <f>IF($AK$3="４週",SUMIFS($AK$11:$AK$30,$B$11:$B$30,E54)/4/$AH$5,IF($AK$3="歴月",SUMIFS($AK$11:$AK$30,$B$11:$B$30,E54)/$AL$5,"記載する期間を選択してください"))</f>
        <v>0</v>
      </c>
      <c r="F58" s="338"/>
      <c r="G58" s="338"/>
      <c r="H58" s="345"/>
      <c r="I58" s="337">
        <f>IF($AK$3="４週",SUMIFS($AK$11:$AK$30,$B$11:$B$30,I54)/4/$AH$5,IF($AK$3="歴月",SUMIFS($AK$11:$AK$30,$B$11:$B$30,I54)/$AL$5,"記載する期間を選択してください"))</f>
        <v>0</v>
      </c>
      <c r="J58" s="338"/>
      <c r="K58" s="338"/>
      <c r="L58" s="338"/>
      <c r="M58" s="338"/>
      <c r="N58" s="345"/>
      <c r="O58" s="337">
        <f>IF($AK$3="４週",SUMIFS($AK$11:$AK$30,$B$11:$B$30,O54)/4/$AH$5,IF($AK$3="歴月",SUMIFS($AK$11:$AK$30,$B$11:$B$30,O54)/$AL$5,"記載する期間を選択してください"))</f>
        <v>0</v>
      </c>
      <c r="P58" s="338"/>
      <c r="Q58" s="338"/>
      <c r="R58" s="338"/>
      <c r="S58" s="338"/>
      <c r="T58" s="345"/>
      <c r="U58" s="403"/>
      <c r="V58" s="404"/>
      <c r="W58" s="404"/>
      <c r="X58" s="404"/>
      <c r="Y58" s="404"/>
      <c r="Z58" s="405"/>
      <c r="AA58" s="337">
        <f>IF($AK$3="４週",SUMIFS($AK$11:$AK$30,$B$11:$B$30,AA54)/4/$AH$5,IF($AK$3="歴月",SUMIFS($AK$11:$AK$30,$B$11:$B$30,AA54)/$AL$5,"記載する期間を選択してください"))</f>
        <v>0</v>
      </c>
      <c r="AB58" s="338"/>
      <c r="AC58" s="338"/>
      <c r="AD58" s="338"/>
      <c r="AE58" s="338"/>
      <c r="AF58" s="345"/>
      <c r="AG58" s="337">
        <f>IF($AK$3="４週",SUMIFS($AK$11:$AK$30,$B$11:$B$30,AG54)/4/$AH$5,IF($AK$3="歴月",SUMIFS($AK$11:$AK$30,$B$11:$B$30,AG54)/$AL$5,"記載する期間を選択してください"))</f>
        <v>0</v>
      </c>
      <c r="AH58" s="338"/>
      <c r="AI58" s="338"/>
      <c r="AJ58" s="338"/>
      <c r="AK58" s="345"/>
      <c r="AL58" s="337">
        <f>IF($AK$3="４週",SUMIFS($AK$11:$AK$30,$B$11:$B$30,AL54)/4/$AH$5,IF($AK$3="歴月",SUMIFS($AK$11:$AK$30,$B$11:$B$30,AL54)/$AL$5,"記載する期間を選択してください"))</f>
        <v>0</v>
      </c>
      <c r="AM58" s="345"/>
      <c r="AN58" s="62"/>
    </row>
    <row r="59" spans="1:40" ht="5.0999999999999996" customHeight="1">
      <c r="A59" s="62"/>
      <c r="B59" s="59"/>
      <c r="C59" s="76">
        <v>2</v>
      </c>
      <c r="D59" s="76"/>
      <c r="E59" s="76">
        <v>3</v>
      </c>
      <c r="F59" s="76"/>
      <c r="G59" s="76"/>
      <c r="H59" s="76"/>
      <c r="I59" s="76">
        <v>4</v>
      </c>
      <c r="J59" s="76"/>
      <c r="K59" s="76"/>
      <c r="L59" s="76"/>
      <c r="M59" s="76"/>
      <c r="N59" s="76"/>
      <c r="O59" s="76">
        <v>5</v>
      </c>
      <c r="P59" s="76"/>
      <c r="Q59" s="76"/>
      <c r="R59" s="76"/>
      <c r="S59" s="76"/>
      <c r="T59" s="76"/>
      <c r="U59" s="76">
        <v>6</v>
      </c>
      <c r="V59" s="76"/>
      <c r="W59" s="76"/>
      <c r="X59" s="76"/>
      <c r="Y59" s="76"/>
      <c r="Z59" s="76"/>
      <c r="AA59" s="76">
        <v>7</v>
      </c>
      <c r="AB59" s="76"/>
      <c r="AC59" s="76"/>
      <c r="AD59" s="76"/>
      <c r="AE59" s="76"/>
      <c r="AF59" s="76"/>
      <c r="AG59" s="76">
        <v>8</v>
      </c>
      <c r="AH59" s="76"/>
      <c r="AI59" s="76"/>
      <c r="AJ59" s="76"/>
      <c r="AK59" s="76"/>
      <c r="AL59" s="76">
        <v>9</v>
      </c>
      <c r="AM59" s="96"/>
      <c r="AN59" s="62"/>
    </row>
    <row r="60" spans="1:40" ht="15" customHeight="1">
      <c r="A60" s="60" t="s">
        <v>118</v>
      </c>
      <c r="B60" s="87"/>
      <c r="C60" s="88"/>
      <c r="D60" s="88"/>
      <c r="E60" s="88"/>
      <c r="F60" s="89"/>
      <c r="G60" s="88"/>
      <c r="H60" s="76"/>
      <c r="I60" s="76"/>
      <c r="J60" s="76"/>
      <c r="K60" s="76"/>
      <c r="L60" s="76"/>
      <c r="M60" s="76"/>
      <c r="N60" s="76"/>
      <c r="O60" s="76"/>
      <c r="P60" s="76"/>
      <c r="Q60" s="76"/>
      <c r="R60" s="76">
        <v>6</v>
      </c>
      <c r="S60" s="76"/>
      <c r="T60" s="76"/>
      <c r="U60" s="76"/>
      <c r="V60" s="76"/>
      <c r="W60" s="76"/>
      <c r="X60" s="76">
        <v>7</v>
      </c>
      <c r="Y60" s="76"/>
      <c r="Z60" s="76"/>
      <c r="AA60" s="76"/>
      <c r="AB60" s="76"/>
      <c r="AC60" s="76"/>
      <c r="AD60" s="76">
        <v>8</v>
      </c>
      <c r="AE60" s="76"/>
      <c r="AF60" s="76"/>
      <c r="AG60" s="77"/>
      <c r="AH60" s="77"/>
      <c r="AI60" s="77"/>
      <c r="AJ60" s="77">
        <v>9</v>
      </c>
      <c r="AK60" s="75"/>
      <c r="AL60" s="75"/>
      <c r="AM60" s="62"/>
    </row>
    <row r="61" spans="1:40" s="60" customFormat="1" ht="15" customHeight="1">
      <c r="A61" s="60" t="s">
        <v>119</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s="60" customFormat="1" ht="15" customHeight="1">
      <c r="A62" s="60" t="s">
        <v>120</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121</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s="60" customFormat="1" ht="15" customHeight="1">
      <c r="A64" s="60" t="s">
        <v>122</v>
      </c>
      <c r="B64" s="83"/>
      <c r="C64" s="83"/>
      <c r="D64" s="83"/>
      <c r="E64" s="83"/>
      <c r="F64" s="83"/>
      <c r="G64" s="83"/>
      <c r="H64" s="67"/>
      <c r="I64" s="67"/>
      <c r="J64" s="67"/>
      <c r="K64" s="67"/>
      <c r="L64" s="67"/>
      <c r="M64" s="67"/>
      <c r="N64" s="67"/>
      <c r="O64" s="67"/>
      <c r="P64" s="67"/>
      <c r="Q64" s="67"/>
      <c r="R64" s="67"/>
      <c r="S64" s="67"/>
      <c r="T64" s="67"/>
      <c r="U64" s="67"/>
      <c r="V64" s="67"/>
      <c r="W64" s="67"/>
      <c r="X64" s="67"/>
      <c r="Y64" s="67"/>
      <c r="Z64" s="67"/>
      <c r="AA64" s="67"/>
      <c r="AB64" s="67"/>
      <c r="AC64" s="67"/>
      <c r="AD64" s="67"/>
      <c r="AE64" s="67"/>
      <c r="AF64" s="67"/>
      <c r="AG64" s="67"/>
      <c r="AH64" s="67"/>
      <c r="AI64" s="67"/>
      <c r="AJ64" s="67"/>
      <c r="AK64" s="67"/>
      <c r="AL64" s="67"/>
      <c r="AM64" s="67"/>
    </row>
    <row r="65" spans="1:7" ht="15" customHeight="1">
      <c r="A65" s="60" t="s">
        <v>123</v>
      </c>
      <c r="B65" s="90"/>
      <c r="C65" s="60"/>
      <c r="D65" s="60"/>
      <c r="E65" s="60"/>
      <c r="F65" s="60"/>
      <c r="G65" s="60"/>
    </row>
    <row r="66" spans="1:7" ht="15" customHeight="1">
      <c r="A66" s="60" t="s">
        <v>124</v>
      </c>
      <c r="B66" s="90"/>
      <c r="C66" s="60"/>
      <c r="D66" s="60"/>
      <c r="E66" s="60"/>
      <c r="F66" s="60"/>
      <c r="G66" s="60"/>
    </row>
    <row r="67" spans="1:7" ht="15" customHeight="1">
      <c r="A67" s="60"/>
      <c r="B67" s="74" t="s">
        <v>125</v>
      </c>
      <c r="C67" s="322" t="s">
        <v>126</v>
      </c>
      <c r="D67" s="322"/>
      <c r="E67" s="322"/>
      <c r="F67" s="60"/>
      <c r="G67" s="60"/>
    </row>
    <row r="68" spans="1:7" ht="15" customHeight="1">
      <c r="A68" s="60"/>
      <c r="B68" s="93" t="s">
        <v>127</v>
      </c>
      <c r="C68" s="346" t="s">
        <v>128</v>
      </c>
      <c r="D68" s="346"/>
      <c r="E68" s="346"/>
      <c r="F68" s="60"/>
      <c r="G68" s="60"/>
    </row>
    <row r="69" spans="1:7" ht="15" customHeight="1">
      <c r="A69" s="60"/>
      <c r="B69" s="93" t="s">
        <v>129</v>
      </c>
      <c r="C69" s="346" t="s">
        <v>130</v>
      </c>
      <c r="D69" s="346"/>
      <c r="E69" s="346"/>
      <c r="F69" s="60"/>
      <c r="G69" s="60"/>
    </row>
    <row r="70" spans="1:7" ht="15" customHeight="1">
      <c r="A70" s="60"/>
      <c r="B70" s="93" t="s">
        <v>131</v>
      </c>
      <c r="C70" s="346" t="s">
        <v>132</v>
      </c>
      <c r="D70" s="346"/>
      <c r="E70" s="346"/>
      <c r="F70" s="60"/>
      <c r="G70" s="60"/>
    </row>
    <row r="71" spans="1:7" ht="15" customHeight="1">
      <c r="A71" s="60"/>
      <c r="B71" s="93" t="s">
        <v>133</v>
      </c>
      <c r="C71" s="346" t="s">
        <v>134</v>
      </c>
      <c r="D71" s="346"/>
      <c r="E71" s="346"/>
      <c r="F71" s="60"/>
      <c r="G71" s="60"/>
    </row>
    <row r="72" spans="1:7" ht="15" customHeight="1">
      <c r="A72" s="60"/>
      <c r="B72" s="60" t="s">
        <v>135</v>
      </c>
      <c r="C72" s="60"/>
      <c r="D72" s="60"/>
      <c r="E72" s="60"/>
      <c r="F72" s="60"/>
      <c r="G72" s="60"/>
    </row>
    <row r="73" spans="1:7" ht="15" customHeight="1">
      <c r="A73" s="60"/>
      <c r="B73" s="60" t="s">
        <v>136</v>
      </c>
      <c r="C73" s="60"/>
      <c r="D73" s="60"/>
      <c r="E73" s="60"/>
      <c r="F73" s="60"/>
      <c r="G73" s="60"/>
    </row>
    <row r="74" spans="1:7" ht="15" customHeight="1">
      <c r="A74" s="60"/>
      <c r="B74" s="60" t="s">
        <v>137</v>
      </c>
      <c r="C74" s="60"/>
      <c r="D74" s="60"/>
      <c r="E74" s="60"/>
      <c r="F74" s="60"/>
      <c r="G74" s="60"/>
    </row>
    <row r="75" spans="1:7" ht="15" customHeight="1">
      <c r="A75" s="60" t="s">
        <v>138</v>
      </c>
      <c r="B75" s="90"/>
      <c r="C75" s="60"/>
      <c r="D75" s="60"/>
      <c r="E75" s="60"/>
      <c r="F75" s="60"/>
      <c r="G75" s="60"/>
    </row>
    <row r="76" spans="1:7" ht="15" customHeight="1">
      <c r="A76" s="60" t="s">
        <v>240</v>
      </c>
      <c r="B76" s="90"/>
      <c r="C76" s="60"/>
      <c r="D76" s="60"/>
      <c r="E76" s="60"/>
      <c r="F76" s="60"/>
      <c r="G76" s="60"/>
    </row>
    <row r="77" spans="1:7" ht="15" customHeight="1">
      <c r="A77" s="60" t="s">
        <v>140</v>
      </c>
      <c r="B77" s="90"/>
      <c r="C77" s="60"/>
      <c r="D77" s="60"/>
      <c r="E77" s="60"/>
      <c r="F77" s="60"/>
      <c r="G77" s="60"/>
    </row>
    <row r="78" spans="1:7" ht="15" customHeight="1">
      <c r="A78" s="60" t="s">
        <v>141</v>
      </c>
      <c r="B78" s="90"/>
      <c r="C78" s="60"/>
      <c r="D78" s="60"/>
      <c r="E78" s="60"/>
      <c r="F78" s="60"/>
      <c r="G78" s="60"/>
    </row>
    <row r="79" spans="1:7" ht="15" customHeight="1">
      <c r="A79" s="60" t="s">
        <v>142</v>
      </c>
      <c r="B79" s="90"/>
      <c r="C79" s="60"/>
      <c r="D79" s="60"/>
      <c r="E79" s="60"/>
      <c r="F79" s="60"/>
      <c r="G79" s="60"/>
    </row>
    <row r="80" spans="1:7" ht="15" customHeight="1">
      <c r="A80" s="60" t="s">
        <v>143</v>
      </c>
      <c r="B80" s="90"/>
      <c r="C80" s="60"/>
      <c r="D80" s="60"/>
      <c r="E80" s="60"/>
      <c r="F80" s="60"/>
      <c r="G80" s="60"/>
    </row>
    <row r="81" spans="1:7" ht="15" customHeight="1">
      <c r="A81" s="60"/>
      <c r="B81" s="60" t="s">
        <v>144</v>
      </c>
      <c r="C81" s="60"/>
      <c r="D81" s="60"/>
      <c r="E81" s="60"/>
      <c r="F81" s="60"/>
      <c r="G81" s="60"/>
    </row>
    <row r="82" spans="1:7" ht="15" customHeight="1">
      <c r="A82" s="60"/>
      <c r="B82" s="60" t="s">
        <v>145</v>
      </c>
      <c r="C82" s="60"/>
      <c r="D82" s="60"/>
      <c r="E82" s="60"/>
      <c r="F82" s="60"/>
      <c r="G82" s="60"/>
    </row>
    <row r="83" spans="1:7" ht="15" customHeight="1">
      <c r="A83" s="60" t="s">
        <v>146</v>
      </c>
      <c r="B83" s="90"/>
      <c r="C83" s="60"/>
      <c r="D83" s="60"/>
      <c r="E83" s="60"/>
      <c r="F83" s="60"/>
      <c r="G83" s="60"/>
    </row>
    <row r="84" spans="1:7" ht="15" customHeight="1">
      <c r="A84" s="60" t="s">
        <v>147</v>
      </c>
      <c r="B84" s="90"/>
      <c r="C84" s="60"/>
      <c r="D84" s="60"/>
      <c r="E84" s="60"/>
      <c r="F84" s="60"/>
      <c r="G84" s="60"/>
    </row>
    <row r="85" spans="1:7" ht="15" customHeight="1">
      <c r="A85" s="60" t="s">
        <v>148</v>
      </c>
      <c r="B85" s="90"/>
      <c r="C85" s="60"/>
      <c r="D85" s="60"/>
      <c r="E85" s="60"/>
      <c r="F85" s="60"/>
      <c r="G85" s="60"/>
    </row>
    <row r="86" spans="1:7" ht="15" customHeight="1">
      <c r="A86" s="60" t="s">
        <v>149</v>
      </c>
      <c r="B86" s="90"/>
      <c r="C86" s="60"/>
      <c r="D86" s="60"/>
      <c r="E86" s="60"/>
      <c r="F86" s="60"/>
      <c r="G86" s="60"/>
    </row>
    <row r="87" spans="1:7" ht="15" customHeight="1">
      <c r="A87" s="60" t="s">
        <v>150</v>
      </c>
      <c r="B87" s="90"/>
      <c r="C87" s="60"/>
      <c r="D87" s="60"/>
      <c r="E87" s="60"/>
      <c r="F87" s="60"/>
      <c r="G87" s="60"/>
    </row>
    <row r="88" spans="1:7" ht="15" customHeight="1">
      <c r="A88" s="60" t="s">
        <v>151</v>
      </c>
      <c r="B88" s="90"/>
      <c r="C88" s="60"/>
      <c r="D88" s="60"/>
      <c r="E88" s="60"/>
      <c r="F88" s="60"/>
      <c r="G88" s="60"/>
    </row>
    <row r="89" spans="1:7" ht="15" customHeight="1">
      <c r="A89" s="60" t="s">
        <v>152</v>
      </c>
      <c r="B89" s="90"/>
      <c r="C89" s="60"/>
      <c r="D89" s="60"/>
      <c r="E89" s="60"/>
      <c r="F89" s="60"/>
      <c r="G89" s="60"/>
    </row>
    <row r="90" spans="1:7" ht="15" customHeight="1">
      <c r="A90" s="60" t="s">
        <v>153</v>
      </c>
      <c r="B90" s="90"/>
      <c r="C90" s="60"/>
      <c r="D90" s="60"/>
      <c r="E90" s="60"/>
      <c r="F90" s="60"/>
      <c r="G90" s="60"/>
    </row>
  </sheetData>
  <mergeCells count="268">
    <mergeCell ref="AP1:AR5"/>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hyperlinks>
    <hyperlink ref="AP1:AR5" location="表紙!A1" display="表紙!A1" xr:uid="{DD05C77A-4AE2-4443-9854-FD3C649EDEB8}"/>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R101"/>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273</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v>160</v>
      </c>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207</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208</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t="s">
        <v>209</v>
      </c>
      <c r="C15" s="81" t="s">
        <v>127</v>
      </c>
      <c r="D15" s="100"/>
      <c r="E15" s="101" t="s">
        <v>274</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275</v>
      </c>
      <c r="B36" s="66"/>
      <c r="C36" s="66"/>
      <c r="D36" s="66"/>
      <c r="E36" s="66"/>
      <c r="F36" s="66"/>
      <c r="G36" s="60"/>
      <c r="H36" s="60"/>
      <c r="I36" s="60"/>
      <c r="J36" s="60"/>
      <c r="K36" s="60"/>
      <c r="L36" s="60"/>
      <c r="M36" s="60"/>
      <c r="N36" s="60"/>
      <c r="O36" s="60"/>
      <c r="AM36" s="66"/>
      <c r="AN36" s="62"/>
    </row>
    <row r="37" spans="1:43" ht="24.9" customHeight="1">
      <c r="A37"/>
      <c r="B37" s="288" t="s">
        <v>276</v>
      </c>
      <c r="C37" s="289"/>
      <c r="D37" s="288" t="s">
        <v>277</v>
      </c>
      <c r="E37" s="289"/>
      <c r="F37" s="410" t="s">
        <v>278</v>
      </c>
      <c r="G37" s="411"/>
      <c r="H37" s="411"/>
      <c r="I37" s="411"/>
      <c r="J37" s="411"/>
      <c r="K37" s="412"/>
      <c r="L37" s="410" t="s">
        <v>279</v>
      </c>
      <c r="M37" s="411"/>
      <c r="N37" s="411"/>
      <c r="O37" s="411"/>
      <c r="P37" s="411"/>
      <c r="Q37" s="412"/>
      <c r="R37" s="410" t="s">
        <v>280</v>
      </c>
      <c r="S37" s="411"/>
      <c r="T37" s="411"/>
      <c r="U37" s="411"/>
      <c r="V37" s="411"/>
      <c r="W37" s="412"/>
      <c r="X37" s="410" t="s">
        <v>281</v>
      </c>
      <c r="Y37" s="411"/>
      <c r="Z37" s="411"/>
      <c r="AA37" s="411"/>
      <c r="AB37" s="411"/>
      <c r="AC37" s="412"/>
      <c r="AD37"/>
      <c r="AE37"/>
      <c r="AF37"/>
      <c r="AG37"/>
      <c r="AH37"/>
      <c r="AI37"/>
      <c r="AJ37"/>
      <c r="AK37"/>
      <c r="AL37"/>
      <c r="AM37"/>
      <c r="AN37"/>
      <c r="AO37"/>
      <c r="AP37"/>
      <c r="AQ37"/>
    </row>
    <row r="38" spans="1:43" ht="18" customHeight="1">
      <c r="A38"/>
      <c r="B38" s="288" t="s">
        <v>282</v>
      </c>
      <c r="C38" s="289"/>
      <c r="D38" s="413" t="s">
        <v>174</v>
      </c>
      <c r="E38" s="414"/>
      <c r="F38" s="413" t="s">
        <v>174</v>
      </c>
      <c r="G38" s="415"/>
      <c r="H38" s="415"/>
      <c r="I38" s="415"/>
      <c r="J38" s="415"/>
      <c r="K38" s="414"/>
      <c r="L38" s="413"/>
      <c r="M38" s="415"/>
      <c r="N38" s="415"/>
      <c r="O38" s="415"/>
      <c r="P38" s="415"/>
      <c r="Q38" s="414"/>
      <c r="R38" s="413"/>
      <c r="S38" s="415"/>
      <c r="T38" s="415"/>
      <c r="U38" s="415"/>
      <c r="V38" s="415"/>
      <c r="W38" s="414"/>
      <c r="X38" s="413"/>
      <c r="Y38" s="415"/>
      <c r="Z38" s="415"/>
      <c r="AA38" s="415"/>
      <c r="AB38" s="415"/>
      <c r="AC38" s="414"/>
      <c r="AD38"/>
      <c r="AE38"/>
      <c r="AF38"/>
      <c r="AG38"/>
      <c r="AH38"/>
      <c r="AI38"/>
      <c r="AJ38"/>
      <c r="AK38"/>
      <c r="AL38"/>
      <c r="AM38"/>
      <c r="AN38"/>
      <c r="AO38"/>
      <c r="AP38"/>
      <c r="AQ38"/>
    </row>
    <row r="39" spans="1:43" ht="24.9" customHeight="1">
      <c r="A39"/>
      <c r="B39" s="320" t="s">
        <v>283</v>
      </c>
      <c r="C39" s="320"/>
      <c r="D39" s="417"/>
      <c r="E39" s="417"/>
      <c r="F39" s="418">
        <v>20</v>
      </c>
      <c r="G39" s="418"/>
      <c r="H39" s="418"/>
      <c r="I39" s="418"/>
      <c r="J39" s="418"/>
      <c r="K39" s="418"/>
      <c r="L39" s="418"/>
      <c r="M39" s="418"/>
      <c r="N39" s="418"/>
      <c r="O39" s="418"/>
      <c r="P39" s="418"/>
      <c r="Q39" s="418"/>
      <c r="R39" s="418"/>
      <c r="S39" s="418"/>
      <c r="T39" s="418"/>
      <c r="U39" s="418"/>
      <c r="V39" s="418"/>
      <c r="W39" s="418"/>
      <c r="X39" s="418"/>
      <c r="Y39" s="418"/>
      <c r="Z39" s="418"/>
      <c r="AA39" s="418"/>
      <c r="AB39" s="418"/>
      <c r="AC39" s="418"/>
      <c r="AD39"/>
      <c r="AE39"/>
      <c r="AF39"/>
      <c r="AG39"/>
      <c r="AH39"/>
      <c r="AI39"/>
      <c r="AJ39"/>
      <c r="AK39"/>
      <c r="AL39"/>
      <c r="AM39"/>
      <c r="AN39"/>
      <c r="AO39"/>
      <c r="AP39"/>
      <c r="AQ39"/>
    </row>
    <row r="40" spans="1:43" ht="5.0999999999999996" customHeight="1">
      <c r="A40"/>
      <c r="B40" s="83"/>
      <c r="C40" s="83"/>
      <c r="D40" s="83"/>
      <c r="E40" s="83"/>
      <c r="F40" s="105"/>
      <c r="G40" s="105"/>
      <c r="H40" s="105"/>
      <c r="I40" s="105"/>
      <c r="J40" s="105"/>
      <c r="K40" s="105"/>
      <c r="L40" s="105"/>
      <c r="M40" s="105"/>
      <c r="N40" s="105"/>
      <c r="O40" s="105"/>
      <c r="P40" s="105"/>
      <c r="Q40" s="105"/>
      <c r="R40" s="105"/>
      <c r="S40" s="105"/>
      <c r="T40" s="105"/>
      <c r="U40" s="105"/>
      <c r="V40" s="105"/>
      <c r="W40" s="105"/>
      <c r="X40"/>
      <c r="Y40"/>
      <c r="Z40"/>
      <c r="AA40"/>
      <c r="AB40"/>
      <c r="AC40"/>
      <c r="AD40"/>
      <c r="AE40"/>
      <c r="AF40"/>
      <c r="AG40"/>
      <c r="AH40"/>
      <c r="AI40"/>
      <c r="AJ40"/>
      <c r="AK40"/>
      <c r="AL40"/>
      <c r="AM40"/>
      <c r="AN40"/>
      <c r="AO40"/>
      <c r="AP40"/>
      <c r="AQ40"/>
    </row>
    <row r="41" spans="1:43" ht="21" customHeight="1">
      <c r="A41" s="67" t="s">
        <v>284</v>
      </c>
      <c r="B41" s="66"/>
      <c r="C41" s="66"/>
      <c r="D41" s="66"/>
      <c r="E41" s="66"/>
      <c r="F41" s="66"/>
      <c r="G41" s="60"/>
      <c r="H41" s="60"/>
      <c r="I41" s="60"/>
      <c r="J41" s="60"/>
      <c r="K41" s="60"/>
      <c r="L41" s="60"/>
      <c r="M41" s="60"/>
      <c r="N41" s="60"/>
      <c r="O41" s="60"/>
      <c r="AM41" s="66"/>
      <c r="AN41" s="62"/>
    </row>
    <row r="42" spans="1:43" ht="24.9" customHeight="1">
      <c r="A42" s="322"/>
      <c r="B42" s="322"/>
      <c r="C42" s="322"/>
      <c r="D42" s="94">
        <v>4</v>
      </c>
      <c r="E42" s="94">
        <v>5</v>
      </c>
      <c r="F42" s="363">
        <v>6</v>
      </c>
      <c r="G42" s="363"/>
      <c r="H42" s="363"/>
      <c r="I42" s="363">
        <v>7</v>
      </c>
      <c r="J42" s="363"/>
      <c r="K42" s="363"/>
      <c r="L42" s="363">
        <v>8</v>
      </c>
      <c r="M42" s="363"/>
      <c r="N42" s="363"/>
      <c r="O42" s="363">
        <v>9</v>
      </c>
      <c r="P42" s="363"/>
      <c r="Q42" s="363"/>
      <c r="R42" s="363">
        <v>10</v>
      </c>
      <c r="S42" s="363"/>
      <c r="T42" s="363"/>
      <c r="U42" s="363">
        <v>11</v>
      </c>
      <c r="V42" s="363"/>
      <c r="W42" s="363"/>
      <c r="X42" s="363">
        <v>12</v>
      </c>
      <c r="Y42" s="363"/>
      <c r="Z42" s="363"/>
      <c r="AA42" s="363">
        <v>1</v>
      </c>
      <c r="AB42" s="363"/>
      <c r="AC42" s="363"/>
      <c r="AD42" s="363">
        <v>2</v>
      </c>
      <c r="AE42" s="363"/>
      <c r="AF42" s="363"/>
      <c r="AG42" s="363">
        <v>3</v>
      </c>
      <c r="AH42" s="363"/>
      <c r="AI42" s="363"/>
      <c r="AJ42" s="322" t="s">
        <v>211</v>
      </c>
      <c r="AK42" s="322"/>
      <c r="AL42" s="80" t="s">
        <v>212</v>
      </c>
      <c r="AM42" s="80" t="s">
        <v>218</v>
      </c>
      <c r="AN42"/>
      <c r="AO42"/>
      <c r="AP42"/>
      <c r="AQ42"/>
    </row>
    <row r="43" spans="1:43" ht="18" customHeight="1">
      <c r="A43" s="361" t="s">
        <v>219</v>
      </c>
      <c r="B43" s="361"/>
      <c r="C43" s="361"/>
      <c r="D43" s="71">
        <f>SUM(D44:D48)</f>
        <v>1840</v>
      </c>
      <c r="E43" s="71">
        <f>SUM(E44:E48)</f>
        <v>1728</v>
      </c>
      <c r="F43" s="357">
        <f>SUM(F44:H48)</f>
        <v>1840</v>
      </c>
      <c r="G43" s="357"/>
      <c r="H43" s="357"/>
      <c r="I43" s="357">
        <f>SUM(I44:K48)</f>
        <v>1932</v>
      </c>
      <c r="J43" s="357"/>
      <c r="K43" s="357"/>
      <c r="L43" s="357">
        <f>SUM(L44:N48)</f>
        <v>1932</v>
      </c>
      <c r="M43" s="357"/>
      <c r="N43" s="357"/>
      <c r="O43" s="357">
        <f>SUM(O44:Q48)</f>
        <v>1748</v>
      </c>
      <c r="P43" s="357"/>
      <c r="Q43" s="357"/>
      <c r="R43" s="357">
        <f>SUM(R44:T48)</f>
        <v>1840</v>
      </c>
      <c r="S43" s="357"/>
      <c r="T43" s="357"/>
      <c r="U43" s="357">
        <f>SUM(U44:W48)</f>
        <v>1840</v>
      </c>
      <c r="V43" s="357"/>
      <c r="W43" s="357"/>
      <c r="X43" s="357">
        <f>SUM(X44:Z48)</f>
        <v>1748</v>
      </c>
      <c r="Y43" s="357"/>
      <c r="Z43" s="357"/>
      <c r="AA43" s="357">
        <f>SUM(AA44:AC48)</f>
        <v>1748</v>
      </c>
      <c r="AB43" s="357"/>
      <c r="AC43" s="357"/>
      <c r="AD43" s="357">
        <f>SUM(AD44:AF48)</f>
        <v>1748</v>
      </c>
      <c r="AE43" s="357"/>
      <c r="AF43" s="357"/>
      <c r="AG43" s="357">
        <f>SUM(AG44:AI48)</f>
        <v>1840</v>
      </c>
      <c r="AH43" s="357"/>
      <c r="AI43" s="357"/>
      <c r="AJ43" s="346">
        <f t="shared" ref="AJ43:AJ48" si="3">SUM(D43:AI43)</f>
        <v>21784</v>
      </c>
      <c r="AK43" s="346"/>
      <c r="AL43" s="364">
        <f>ROUNDUP(((AJ43-AJ49-AJ50)+AJ49*0.5+AJ50*0.75)/AJ51,1)</f>
        <v>84.199999999999989</v>
      </c>
      <c r="AM43" s="364">
        <f>ROUND((2*AJ44+3*AJ45+4*AJ46+5*AJ47+6*AJ48)/AJ43,1)</f>
        <v>4.7</v>
      </c>
      <c r="AN43"/>
      <c r="AO43"/>
      <c r="AP43"/>
      <c r="AQ43"/>
    </row>
    <row r="44" spans="1:43" ht="18" customHeight="1">
      <c r="A44" s="297" t="s">
        <v>220</v>
      </c>
      <c r="B44" s="298"/>
      <c r="C44" s="299"/>
      <c r="D44" s="68">
        <v>100</v>
      </c>
      <c r="E44" s="68">
        <v>95</v>
      </c>
      <c r="F44" s="362">
        <v>100</v>
      </c>
      <c r="G44" s="362"/>
      <c r="H44" s="362"/>
      <c r="I44" s="362">
        <v>105</v>
      </c>
      <c r="J44" s="362"/>
      <c r="K44" s="362"/>
      <c r="L44" s="362">
        <v>105</v>
      </c>
      <c r="M44" s="362"/>
      <c r="N44" s="362"/>
      <c r="O44" s="362">
        <v>95</v>
      </c>
      <c r="P44" s="362"/>
      <c r="Q44" s="362"/>
      <c r="R44" s="362">
        <v>100</v>
      </c>
      <c r="S44" s="362"/>
      <c r="T44" s="362"/>
      <c r="U44" s="362">
        <v>100</v>
      </c>
      <c r="V44" s="362"/>
      <c r="W44" s="362"/>
      <c r="X44" s="362">
        <v>95</v>
      </c>
      <c r="Y44" s="362"/>
      <c r="Z44" s="362"/>
      <c r="AA44" s="362">
        <v>95</v>
      </c>
      <c r="AB44" s="362"/>
      <c r="AC44" s="362"/>
      <c r="AD44" s="362">
        <v>95</v>
      </c>
      <c r="AE44" s="362"/>
      <c r="AF44" s="362"/>
      <c r="AG44" s="362">
        <v>100</v>
      </c>
      <c r="AH44" s="362"/>
      <c r="AI44" s="362"/>
      <c r="AJ44" s="346">
        <f t="shared" si="3"/>
        <v>1185</v>
      </c>
      <c r="AK44" s="346"/>
      <c r="AL44" s="366"/>
      <c r="AM44" s="366"/>
      <c r="AN44"/>
      <c r="AO44"/>
      <c r="AP44"/>
      <c r="AQ44"/>
    </row>
    <row r="45" spans="1:43" ht="18" customHeight="1">
      <c r="A45" s="297" t="s">
        <v>221</v>
      </c>
      <c r="B45" s="298"/>
      <c r="C45" s="299"/>
      <c r="D45" s="68">
        <v>100</v>
      </c>
      <c r="E45" s="68">
        <v>95</v>
      </c>
      <c r="F45" s="362">
        <v>100</v>
      </c>
      <c r="G45" s="362"/>
      <c r="H45" s="362"/>
      <c r="I45" s="362">
        <v>105</v>
      </c>
      <c r="J45" s="362"/>
      <c r="K45" s="362"/>
      <c r="L45" s="362">
        <v>105</v>
      </c>
      <c r="M45" s="362"/>
      <c r="N45" s="362"/>
      <c r="O45" s="362">
        <v>95</v>
      </c>
      <c r="P45" s="362"/>
      <c r="Q45" s="362"/>
      <c r="R45" s="362">
        <v>100</v>
      </c>
      <c r="S45" s="362"/>
      <c r="T45" s="362"/>
      <c r="U45" s="362">
        <v>100</v>
      </c>
      <c r="V45" s="362"/>
      <c r="W45" s="362"/>
      <c r="X45" s="362">
        <v>95</v>
      </c>
      <c r="Y45" s="362"/>
      <c r="Z45" s="362"/>
      <c r="AA45" s="362">
        <v>95</v>
      </c>
      <c r="AB45" s="362"/>
      <c r="AC45" s="362"/>
      <c r="AD45" s="362">
        <v>95</v>
      </c>
      <c r="AE45" s="362"/>
      <c r="AF45" s="362"/>
      <c r="AG45" s="362">
        <v>100</v>
      </c>
      <c r="AH45" s="362"/>
      <c r="AI45" s="362"/>
      <c r="AJ45" s="346">
        <f t="shared" si="3"/>
        <v>1185</v>
      </c>
      <c r="AK45" s="346"/>
      <c r="AL45" s="366"/>
      <c r="AM45" s="366"/>
      <c r="AN45"/>
      <c r="AO45"/>
      <c r="AP45"/>
      <c r="AQ45"/>
    </row>
    <row r="46" spans="1:43" ht="18" customHeight="1">
      <c r="A46" s="297" t="s">
        <v>222</v>
      </c>
      <c r="B46" s="298"/>
      <c r="C46" s="299"/>
      <c r="D46" s="68">
        <v>140</v>
      </c>
      <c r="E46" s="68">
        <v>133</v>
      </c>
      <c r="F46" s="362">
        <v>140</v>
      </c>
      <c r="G46" s="362"/>
      <c r="H46" s="362"/>
      <c r="I46" s="362">
        <v>147</v>
      </c>
      <c r="J46" s="362"/>
      <c r="K46" s="362"/>
      <c r="L46" s="362">
        <v>147</v>
      </c>
      <c r="M46" s="362"/>
      <c r="N46" s="362"/>
      <c r="O46" s="362">
        <v>133</v>
      </c>
      <c r="P46" s="362"/>
      <c r="Q46" s="362"/>
      <c r="R46" s="362">
        <v>140</v>
      </c>
      <c r="S46" s="362"/>
      <c r="T46" s="362"/>
      <c r="U46" s="362">
        <v>140</v>
      </c>
      <c r="V46" s="362"/>
      <c r="W46" s="362"/>
      <c r="X46" s="362">
        <v>133</v>
      </c>
      <c r="Y46" s="362"/>
      <c r="Z46" s="362"/>
      <c r="AA46" s="362">
        <v>133</v>
      </c>
      <c r="AB46" s="362"/>
      <c r="AC46" s="362"/>
      <c r="AD46" s="362">
        <v>133</v>
      </c>
      <c r="AE46" s="362"/>
      <c r="AF46" s="362"/>
      <c r="AG46" s="362">
        <v>140</v>
      </c>
      <c r="AH46" s="362"/>
      <c r="AI46" s="362"/>
      <c r="AJ46" s="346">
        <f t="shared" si="3"/>
        <v>1659</v>
      </c>
      <c r="AK46" s="346"/>
      <c r="AL46" s="366"/>
      <c r="AM46" s="366"/>
      <c r="AN46"/>
      <c r="AO46"/>
      <c r="AP46"/>
      <c r="AQ46"/>
    </row>
    <row r="47" spans="1:43" ht="18" customHeight="1">
      <c r="A47" s="297" t="s">
        <v>223</v>
      </c>
      <c r="B47" s="298"/>
      <c r="C47" s="299"/>
      <c r="D47" s="68">
        <v>1400</v>
      </c>
      <c r="E47" s="68">
        <v>1310</v>
      </c>
      <c r="F47" s="362">
        <v>1400</v>
      </c>
      <c r="G47" s="362"/>
      <c r="H47" s="362"/>
      <c r="I47" s="362">
        <v>1470</v>
      </c>
      <c r="J47" s="362"/>
      <c r="K47" s="362"/>
      <c r="L47" s="362">
        <v>1470</v>
      </c>
      <c r="M47" s="362"/>
      <c r="N47" s="362"/>
      <c r="O47" s="362">
        <v>1330</v>
      </c>
      <c r="P47" s="362"/>
      <c r="Q47" s="362"/>
      <c r="R47" s="362">
        <v>1400</v>
      </c>
      <c r="S47" s="362"/>
      <c r="T47" s="362"/>
      <c r="U47" s="362">
        <v>1400</v>
      </c>
      <c r="V47" s="362"/>
      <c r="W47" s="362"/>
      <c r="X47" s="362">
        <v>1330</v>
      </c>
      <c r="Y47" s="362"/>
      <c r="Z47" s="362"/>
      <c r="AA47" s="362">
        <v>1330</v>
      </c>
      <c r="AB47" s="362"/>
      <c r="AC47" s="362"/>
      <c r="AD47" s="362">
        <v>1330</v>
      </c>
      <c r="AE47" s="362"/>
      <c r="AF47" s="362"/>
      <c r="AG47" s="362">
        <v>1400</v>
      </c>
      <c r="AH47" s="362"/>
      <c r="AI47" s="362"/>
      <c r="AJ47" s="346">
        <f t="shared" si="3"/>
        <v>16570</v>
      </c>
      <c r="AK47" s="346"/>
      <c r="AL47" s="366"/>
      <c r="AM47" s="366"/>
      <c r="AN47"/>
      <c r="AO47"/>
      <c r="AP47"/>
      <c r="AQ47"/>
    </row>
    <row r="48" spans="1:43" ht="18" customHeight="1">
      <c r="A48" s="297" t="s">
        <v>224</v>
      </c>
      <c r="B48" s="298"/>
      <c r="C48" s="299"/>
      <c r="D48" s="68">
        <v>100</v>
      </c>
      <c r="E48" s="68">
        <v>95</v>
      </c>
      <c r="F48" s="362">
        <v>100</v>
      </c>
      <c r="G48" s="362"/>
      <c r="H48" s="362"/>
      <c r="I48" s="362">
        <v>105</v>
      </c>
      <c r="J48" s="362"/>
      <c r="K48" s="362"/>
      <c r="L48" s="362">
        <v>105</v>
      </c>
      <c r="M48" s="362"/>
      <c r="N48" s="362"/>
      <c r="O48" s="362">
        <v>95</v>
      </c>
      <c r="P48" s="362"/>
      <c r="Q48" s="362"/>
      <c r="R48" s="362">
        <v>100</v>
      </c>
      <c r="S48" s="362"/>
      <c r="T48" s="362"/>
      <c r="U48" s="362">
        <v>100</v>
      </c>
      <c r="V48" s="362"/>
      <c r="W48" s="362"/>
      <c r="X48" s="362">
        <v>95</v>
      </c>
      <c r="Y48" s="362"/>
      <c r="Z48" s="362"/>
      <c r="AA48" s="362">
        <v>95</v>
      </c>
      <c r="AB48" s="362"/>
      <c r="AC48" s="362"/>
      <c r="AD48" s="362">
        <v>95</v>
      </c>
      <c r="AE48" s="362"/>
      <c r="AF48" s="362"/>
      <c r="AG48" s="362">
        <v>100</v>
      </c>
      <c r="AH48" s="362"/>
      <c r="AI48" s="362"/>
      <c r="AJ48" s="346">
        <f t="shared" si="3"/>
        <v>1185</v>
      </c>
      <c r="AK48" s="346"/>
      <c r="AL48" s="366"/>
      <c r="AM48" s="366"/>
      <c r="AN48"/>
      <c r="AO48"/>
      <c r="AP48"/>
      <c r="AQ48"/>
    </row>
    <row r="49" spans="1:43" ht="18" customHeight="1">
      <c r="A49" s="116"/>
      <c r="B49" s="123" t="s">
        <v>225</v>
      </c>
      <c r="C49" s="118"/>
      <c r="D49" s="68">
        <v>100</v>
      </c>
      <c r="E49" s="68">
        <v>95</v>
      </c>
      <c r="F49" s="362">
        <v>100</v>
      </c>
      <c r="G49" s="362"/>
      <c r="H49" s="362"/>
      <c r="I49" s="362">
        <v>105</v>
      </c>
      <c r="J49" s="362"/>
      <c r="K49" s="362"/>
      <c r="L49" s="362">
        <v>105</v>
      </c>
      <c r="M49" s="362"/>
      <c r="N49" s="362"/>
      <c r="O49" s="362">
        <v>95</v>
      </c>
      <c r="P49" s="362"/>
      <c r="Q49" s="362"/>
      <c r="R49" s="362">
        <v>100</v>
      </c>
      <c r="S49" s="362"/>
      <c r="T49" s="362"/>
      <c r="U49" s="362">
        <v>100</v>
      </c>
      <c r="V49" s="362"/>
      <c r="W49" s="362"/>
      <c r="X49" s="362">
        <v>95</v>
      </c>
      <c r="Y49" s="362"/>
      <c r="Z49" s="362"/>
      <c r="AA49" s="362">
        <v>95</v>
      </c>
      <c r="AB49" s="362"/>
      <c r="AC49" s="362"/>
      <c r="AD49" s="362">
        <v>95</v>
      </c>
      <c r="AE49" s="362"/>
      <c r="AF49" s="362"/>
      <c r="AG49" s="362">
        <v>2000</v>
      </c>
      <c r="AH49" s="362"/>
      <c r="AI49" s="362"/>
      <c r="AJ49" s="346">
        <f>SUM(D49:AI49)</f>
        <v>3085</v>
      </c>
      <c r="AK49" s="346"/>
      <c r="AL49" s="366"/>
      <c r="AM49" s="366"/>
      <c r="AN49"/>
      <c r="AO49"/>
      <c r="AP49"/>
      <c r="AQ49"/>
    </row>
    <row r="50" spans="1:43" ht="18" customHeight="1">
      <c r="A50" s="116"/>
      <c r="B50" s="367" t="s">
        <v>226</v>
      </c>
      <c r="C50" s="368"/>
      <c r="D50" s="68">
        <v>100</v>
      </c>
      <c r="E50" s="68">
        <v>95</v>
      </c>
      <c r="F50" s="362">
        <v>100</v>
      </c>
      <c r="G50" s="362"/>
      <c r="H50" s="362"/>
      <c r="I50" s="362">
        <v>105</v>
      </c>
      <c r="J50" s="362"/>
      <c r="K50" s="362"/>
      <c r="L50" s="362">
        <v>105</v>
      </c>
      <c r="M50" s="362"/>
      <c r="N50" s="362"/>
      <c r="O50" s="362">
        <v>95</v>
      </c>
      <c r="P50" s="362"/>
      <c r="Q50" s="362"/>
      <c r="R50" s="362">
        <v>100</v>
      </c>
      <c r="S50" s="362"/>
      <c r="T50" s="362"/>
      <c r="U50" s="362">
        <v>100</v>
      </c>
      <c r="V50" s="362"/>
      <c r="W50" s="362"/>
      <c r="X50" s="362">
        <v>95</v>
      </c>
      <c r="Y50" s="362"/>
      <c r="Z50" s="362"/>
      <c r="AA50" s="362">
        <v>95</v>
      </c>
      <c r="AB50" s="362"/>
      <c r="AC50" s="362"/>
      <c r="AD50" s="362">
        <v>95</v>
      </c>
      <c r="AE50" s="362"/>
      <c r="AF50" s="362"/>
      <c r="AG50" s="362">
        <v>100</v>
      </c>
      <c r="AH50" s="362"/>
      <c r="AI50" s="362"/>
      <c r="AJ50" s="346">
        <f>SUM(D50:AI50)</f>
        <v>1185</v>
      </c>
      <c r="AK50" s="346"/>
      <c r="AL50" s="366"/>
      <c r="AM50" s="366"/>
      <c r="AN50"/>
      <c r="AO50"/>
      <c r="AP50"/>
      <c r="AQ50"/>
    </row>
    <row r="51" spans="1:43" ht="18" customHeight="1">
      <c r="A51" s="361" t="s">
        <v>214</v>
      </c>
      <c r="B51" s="361"/>
      <c r="C51" s="361"/>
      <c r="D51" s="68">
        <v>20</v>
      </c>
      <c r="E51" s="68">
        <v>19</v>
      </c>
      <c r="F51" s="362">
        <v>20</v>
      </c>
      <c r="G51" s="362"/>
      <c r="H51" s="362"/>
      <c r="I51" s="362">
        <v>21</v>
      </c>
      <c r="J51" s="362"/>
      <c r="K51" s="362"/>
      <c r="L51" s="362">
        <v>21</v>
      </c>
      <c r="M51" s="362"/>
      <c r="N51" s="362"/>
      <c r="O51" s="362">
        <v>19</v>
      </c>
      <c r="P51" s="362"/>
      <c r="Q51" s="362"/>
      <c r="R51" s="362">
        <v>20</v>
      </c>
      <c r="S51" s="362"/>
      <c r="T51" s="362"/>
      <c r="U51" s="362">
        <v>20</v>
      </c>
      <c r="V51" s="362"/>
      <c r="W51" s="362"/>
      <c r="X51" s="362">
        <v>19</v>
      </c>
      <c r="Y51" s="362"/>
      <c r="Z51" s="362"/>
      <c r="AA51" s="362">
        <v>19</v>
      </c>
      <c r="AB51" s="362"/>
      <c r="AC51" s="362"/>
      <c r="AD51" s="362">
        <v>19</v>
      </c>
      <c r="AE51" s="362"/>
      <c r="AF51" s="362"/>
      <c r="AG51" s="362">
        <v>20</v>
      </c>
      <c r="AH51" s="362"/>
      <c r="AI51" s="362"/>
      <c r="AJ51" s="346">
        <f>+SUM(D51:AI51)</f>
        <v>237</v>
      </c>
      <c r="AK51" s="346"/>
      <c r="AL51" s="365"/>
      <c r="AM51" s="365"/>
      <c r="AN51"/>
      <c r="AO51"/>
      <c r="AP51"/>
      <c r="AQ51"/>
    </row>
    <row r="52" spans="1:43" ht="21" customHeight="1">
      <c r="A52" s="83" t="s">
        <v>227</v>
      </c>
      <c r="B52" s="83"/>
      <c r="C52" s="83"/>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2"/>
      <c r="AK52" s="60"/>
      <c r="AL52" s="66"/>
      <c r="AM52" s="66"/>
      <c r="AN52" s="62"/>
    </row>
    <row r="53" spans="1:43" ht="5.0999999999999996" customHeight="1">
      <c r="A53" s="83"/>
      <c r="B53" s="83"/>
      <c r="C53" s="83"/>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2"/>
      <c r="AK53" s="60"/>
      <c r="AL53" s="66"/>
      <c r="AM53" s="66"/>
      <c r="AN53" s="62"/>
    </row>
    <row r="54" spans="1:43" ht="18" customHeight="1">
      <c r="A54" s="67" t="s">
        <v>166</v>
      </c>
      <c r="B54" s="60"/>
      <c r="D54" s="60"/>
      <c r="E54" s="60"/>
      <c r="F54" s="60"/>
      <c r="G54" s="60"/>
      <c r="H54" s="60"/>
      <c r="I54" s="60"/>
      <c r="J54" s="60"/>
      <c r="K54" s="60"/>
      <c r="L54" s="60"/>
      <c r="M54" s="60"/>
      <c r="N54" s="60"/>
      <c r="O54" s="60"/>
      <c r="P54" s="60"/>
      <c r="Q54" s="60"/>
      <c r="R54" s="60"/>
      <c r="S54" s="60"/>
      <c r="T54" s="60"/>
      <c r="U54" s="60"/>
      <c r="V54" s="60"/>
      <c r="W54" s="66"/>
      <c r="X54" s="60"/>
      <c r="Y54" s="60"/>
      <c r="Z54" s="60"/>
      <c r="AA54" s="60"/>
      <c r="AB54" s="60"/>
      <c r="AC54" s="60"/>
      <c r="AD54" s="60"/>
      <c r="AE54" s="60"/>
      <c r="AF54" s="60"/>
      <c r="AG54" s="60"/>
      <c r="AH54" s="60"/>
      <c r="AI54" s="60"/>
      <c r="AJ54" s="102"/>
      <c r="AK54" s="60"/>
      <c r="AL54" s="66"/>
      <c r="AM54" s="66"/>
      <c r="AN54" s="62"/>
    </row>
    <row r="55" spans="1:43" ht="54.9" customHeight="1">
      <c r="A55" s="322" t="s">
        <v>170</v>
      </c>
      <c r="B55" s="322"/>
      <c r="C55" s="322" t="s">
        <v>207</v>
      </c>
      <c r="D55" s="322"/>
      <c r="E55" s="320" t="s">
        <v>285</v>
      </c>
      <c r="F55" s="320"/>
      <c r="G55" s="320"/>
      <c r="H55" s="320"/>
      <c r="I55" s="291" t="s">
        <v>286</v>
      </c>
      <c r="J55" s="416"/>
      <c r="K55" s="416"/>
      <c r="L55" s="416"/>
      <c r="M55" s="416"/>
      <c r="N55" s="292"/>
      <c r="O55" s="291" t="s">
        <v>287</v>
      </c>
      <c r="P55" s="416"/>
      <c r="Q55" s="416"/>
      <c r="R55" s="416"/>
      <c r="S55" s="416"/>
      <c r="T55" s="292"/>
      <c r="U55" s="291" t="s">
        <v>288</v>
      </c>
      <c r="V55" s="416"/>
      <c r="W55" s="416"/>
      <c r="X55" s="416"/>
      <c r="Y55" s="416"/>
      <c r="Z55" s="292"/>
      <c r="AA55" s="291" t="s">
        <v>289</v>
      </c>
      <c r="AB55" s="416"/>
      <c r="AC55" s="416"/>
      <c r="AD55" s="416"/>
      <c r="AE55" s="416"/>
      <c r="AF55" s="292"/>
      <c r="AG55" s="320" t="s">
        <v>290</v>
      </c>
      <c r="AH55" s="320"/>
      <c r="AI55" s="320"/>
      <c r="AJ55" s="320"/>
      <c r="AK55" s="320"/>
      <c r="AL55"/>
      <c r="AM55" s="66"/>
      <c r="AN55" s="62"/>
    </row>
    <row r="56" spans="1:43" ht="18" customHeight="1">
      <c r="A56" s="320" t="s">
        <v>172</v>
      </c>
      <c r="B56" s="320"/>
      <c r="C56" s="357">
        <f>ROUNDDOWN(IF(AL43&lt;=60,1,1+ROUNDUP((AL43-60)/40,0)),1)</f>
        <v>2</v>
      </c>
      <c r="D56" s="357"/>
      <c r="E56" s="357">
        <f>IF(D38="○",ROUNDDOWN(IF(AM43&lt;4,AL43/6,IF(AM43&lt;5,AL43/5,AL43/3)),1),"-")</f>
        <v>16.8</v>
      </c>
      <c r="F56" s="357"/>
      <c r="G56" s="357"/>
      <c r="H56" s="357"/>
      <c r="I56" s="357">
        <f>IF(F38="○",ROUNDDOWN(F39/6,1),"-")</f>
        <v>3.3</v>
      </c>
      <c r="J56" s="357"/>
      <c r="K56" s="357"/>
      <c r="L56" s="357"/>
      <c r="M56" s="357"/>
      <c r="N56" s="357"/>
      <c r="O56" s="357" t="str">
        <f>IF(L38="○",ROUNDDOWN(L39/6,1),"-")</f>
        <v>-</v>
      </c>
      <c r="P56" s="357"/>
      <c r="Q56" s="357"/>
      <c r="R56" s="357"/>
      <c r="S56" s="357"/>
      <c r="T56" s="357"/>
      <c r="U56" s="357" t="str">
        <f>IF(R38="○",ROUNDDOWN(R39/6,1),"-")</f>
        <v>-</v>
      </c>
      <c r="V56" s="357"/>
      <c r="W56" s="357"/>
      <c r="X56" s="357"/>
      <c r="Y56" s="357"/>
      <c r="Z56" s="357"/>
      <c r="AA56" s="357" t="str">
        <f>IF(R38="○",ROUNDDOWN(R39/15,1),"-")</f>
        <v>-</v>
      </c>
      <c r="AB56" s="357"/>
      <c r="AC56" s="357"/>
      <c r="AD56" s="357"/>
      <c r="AE56" s="357"/>
      <c r="AF56" s="357"/>
      <c r="AG56" s="357" t="str">
        <f>IF(X38="○",ROUNDDOWN(X39/10,1),"-")</f>
        <v>-</v>
      </c>
      <c r="AH56" s="357"/>
      <c r="AI56" s="357"/>
      <c r="AJ56" s="357"/>
      <c r="AK56" s="357"/>
      <c r="AL56"/>
      <c r="AM56" s="66"/>
      <c r="AN56" s="62"/>
    </row>
    <row r="57" spans="1:43" ht="5.0999999999999996" customHeight="1">
      <c r="A57" s="83"/>
      <c r="B57" s="83"/>
      <c r="C57" s="83"/>
      <c r="D57" s="83"/>
      <c r="E57" s="83"/>
      <c r="F57" s="83"/>
      <c r="G57" s="83"/>
      <c r="H57" s="83"/>
      <c r="I57" s="83"/>
      <c r="J57" s="60"/>
      <c r="K57" s="60"/>
      <c r="L57" s="60"/>
      <c r="M57" s="102"/>
      <c r="N57" s="60"/>
      <c r="O57" s="60"/>
      <c r="P57" s="60"/>
      <c r="Q57"/>
      <c r="W57" s="66"/>
      <c r="X57" s="60"/>
      <c r="Y57" s="60"/>
      <c r="Z57" s="60"/>
      <c r="AA57" s="60"/>
      <c r="AB57" s="60"/>
      <c r="AC57" s="60"/>
      <c r="AD57" s="60"/>
      <c r="AE57" s="60"/>
      <c r="AF57" s="60"/>
      <c r="AG57" s="60"/>
      <c r="AH57" s="60"/>
      <c r="AI57" s="60"/>
      <c r="AJ57" s="102"/>
      <c r="AK57" s="60"/>
      <c r="AL57" s="66"/>
      <c r="AM57" s="66"/>
      <c r="AN57" s="62"/>
    </row>
    <row r="58" spans="1:43" ht="21" customHeight="1">
      <c r="A58" s="67"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c r="A59" s="62"/>
      <c r="B59" s="66"/>
      <c r="C59" s="337" t="str">
        <f>IF(VLOOKUP($AK$1,選択肢!$A:$Z,C64,FALSE)=0,"-",VLOOKUP($AK$1,選択肢!$A:$Z,C64,FALSE))</f>
        <v>管理者</v>
      </c>
      <c r="D59" s="338"/>
      <c r="E59" s="344" t="str">
        <f>IF(VLOOKUP($AK$1,選択肢!$A:$Z,E64,FALSE)=0,"-",VLOOKUP($AK$1,選択肢!$A:$Z,E64,FALSE))</f>
        <v>サービス管理責任者</v>
      </c>
      <c r="F59" s="344"/>
      <c r="G59" s="344"/>
      <c r="H59" s="344"/>
      <c r="I59" s="337" t="str">
        <f>IF(VLOOKUP($AK$1,選択肢!$A:$Z,I64,FALSE)=0,"-",VLOOKUP($AK$1,選択肢!$A:$Z,I64,FALSE))</f>
        <v>医師</v>
      </c>
      <c r="J59" s="338"/>
      <c r="K59" s="338"/>
      <c r="L59" s="338"/>
      <c r="M59" s="338"/>
      <c r="N59" s="345"/>
      <c r="O59" s="337" t="str">
        <f>IF(VLOOKUP($AK$1,選択肢!$A:$Z,O64,FALSE)=0,"-",VLOOKUP($AK$1,選択肢!$A:$Z,O64,FALSE))</f>
        <v>看護職員</v>
      </c>
      <c r="P59" s="338"/>
      <c r="Q59" s="338"/>
      <c r="R59" s="338"/>
      <c r="S59" s="338"/>
      <c r="T59" s="345"/>
      <c r="U59" s="337" t="str">
        <f>IF(VLOOKUP($AK$1,選択肢!$A:$Z,U64,FALSE)=0,"-",VLOOKUP($AK$1,選択肢!$A:$Z,U64,FALSE))</f>
        <v>理学療法士</v>
      </c>
      <c r="V59" s="338"/>
      <c r="W59" s="338"/>
      <c r="X59" s="338"/>
      <c r="Y59" s="338"/>
      <c r="Z59" s="345"/>
      <c r="AA59" s="337" t="str">
        <f>IF(VLOOKUP($AK$1,選択肢!$A:$Z,AA64,FALSE)=0,"-",VLOOKUP($AK$1,選択肢!$A:$Z,AA64,FALSE))</f>
        <v>作業療法士</v>
      </c>
      <c r="AB59" s="338"/>
      <c r="AC59" s="338"/>
      <c r="AD59" s="338"/>
      <c r="AE59" s="338"/>
      <c r="AF59" s="345"/>
      <c r="AG59" s="344" t="str">
        <f>IF(VLOOKUP($AK$1,選択肢!$A:$Z,AG64,FALSE)=0,"-",VLOOKUP($AK$1,選択肢!$A:$Z,AG64,FALSE))</f>
        <v>言語聴覚士</v>
      </c>
      <c r="AH59" s="344"/>
      <c r="AI59" s="344"/>
      <c r="AJ59" s="344"/>
      <c r="AK59" s="344"/>
      <c r="AL59" s="344" t="str">
        <f>IF(VLOOKUP($AK$1,選択肢!$A:$Z,AL64,FALSE)=0,"-",VLOOKUP($AK$1,選択肢!$A:$Z,AL64,FALSE))</f>
        <v>就労支援員</v>
      </c>
      <c r="AM59" s="344"/>
      <c r="AN59" s="62"/>
    </row>
    <row r="60" spans="1:43" ht="18" customHeight="1">
      <c r="A60" s="62"/>
      <c r="B60" s="66"/>
      <c r="C60" s="98" t="s">
        <v>190</v>
      </c>
      <c r="D60" s="98" t="s">
        <v>191</v>
      </c>
      <c r="E60" s="97" t="s">
        <v>190</v>
      </c>
      <c r="F60" s="343" t="s">
        <v>191</v>
      </c>
      <c r="G60" s="343"/>
      <c r="H60" s="343"/>
      <c r="I60" s="340" t="s">
        <v>190</v>
      </c>
      <c r="J60" s="341"/>
      <c r="K60" s="342"/>
      <c r="L60" s="340" t="s">
        <v>191</v>
      </c>
      <c r="M60" s="341"/>
      <c r="N60" s="342"/>
      <c r="O60" s="340" t="s">
        <v>190</v>
      </c>
      <c r="P60" s="341"/>
      <c r="Q60" s="342"/>
      <c r="R60" s="340" t="s">
        <v>191</v>
      </c>
      <c r="S60" s="341"/>
      <c r="T60" s="342"/>
      <c r="U60" s="340" t="s">
        <v>190</v>
      </c>
      <c r="V60" s="341"/>
      <c r="W60" s="342"/>
      <c r="X60" s="340" t="s">
        <v>191</v>
      </c>
      <c r="Y60" s="341"/>
      <c r="Z60" s="342"/>
      <c r="AA60" s="340" t="s">
        <v>190</v>
      </c>
      <c r="AB60" s="341"/>
      <c r="AC60" s="342"/>
      <c r="AD60" s="340" t="s">
        <v>191</v>
      </c>
      <c r="AE60" s="341"/>
      <c r="AF60" s="342"/>
      <c r="AG60" s="340" t="s">
        <v>190</v>
      </c>
      <c r="AH60" s="341"/>
      <c r="AI60" s="342"/>
      <c r="AJ60" s="340" t="s">
        <v>191</v>
      </c>
      <c r="AK60" s="342"/>
      <c r="AL60" s="97" t="s">
        <v>27</v>
      </c>
      <c r="AM60" s="97" t="s">
        <v>216</v>
      </c>
      <c r="AN60" s="62"/>
    </row>
    <row r="61" spans="1:43" ht="18" customHeight="1">
      <c r="A61" s="62"/>
      <c r="B61" s="74" t="s">
        <v>192</v>
      </c>
      <c r="C61" s="97">
        <f>COUNTIFS($B$11:$B$30,C$59,$C$11:$C$30,"A",$E$11:$E$30,"*")</f>
        <v>1</v>
      </c>
      <c r="D61" s="97">
        <f>COUNTIFS($B$11:$B$30,C$59,$C$11:$C$30,"B",$E$11:$E$30,"*")</f>
        <v>0</v>
      </c>
      <c r="E61" s="97">
        <f>COUNTIFS($B$11:$B$30,E$59,$C$11:$C$30,"A",$E$11:$E$30,"*")</f>
        <v>0</v>
      </c>
      <c r="F61" s="340">
        <f>COUNTIFS($B$11:$B$30,E$59,$C$11:$C$30,"B",$E$11:$E$30,"*")</f>
        <v>1</v>
      </c>
      <c r="G61" s="341"/>
      <c r="H61" s="342"/>
      <c r="I61" s="340">
        <f>COUNTIFS($B$11:$B$30,I$59,$C$11:$C$30,"A",$E$11:$E$30,"*")</f>
        <v>0</v>
      </c>
      <c r="J61" s="341"/>
      <c r="K61" s="342"/>
      <c r="L61" s="340">
        <f>COUNTIFS($B$11:$B$30,I$59,$C$11:$C$30,"B",$E$11:$E$30,"*")</f>
        <v>0</v>
      </c>
      <c r="M61" s="341"/>
      <c r="N61" s="342"/>
      <c r="O61" s="340">
        <f>COUNTIFS($B$11:$B$30,O$59,$C$11:$C$30,"A",$E$11:$E$30,"*")</f>
        <v>1</v>
      </c>
      <c r="P61" s="341"/>
      <c r="Q61" s="342"/>
      <c r="R61" s="340">
        <f>COUNTIFS($B$11:$B$30,O$59,$C$11:$C$30,"B",$E$11:$E$30,"*")</f>
        <v>0</v>
      </c>
      <c r="S61" s="341"/>
      <c r="T61" s="342"/>
      <c r="U61" s="340">
        <f>COUNTIFS($B$11:$B$30,U$59,$C$11:$C$30,"A",$E$11:$E$30,"*")</f>
        <v>0</v>
      </c>
      <c r="V61" s="341"/>
      <c r="W61" s="342"/>
      <c r="X61" s="340">
        <f>COUNTIFS($B$11:$B$30,U$59,$C$11:$C$30,"B",$E$11:$E$30,"*")</f>
        <v>0</v>
      </c>
      <c r="Y61" s="341"/>
      <c r="Z61" s="342"/>
      <c r="AA61" s="340">
        <f>COUNTIFS($B$11:$B$30,AA$59,$C$11:$C$30,"A",$E$11:$E$30,"*")</f>
        <v>0</v>
      </c>
      <c r="AB61" s="341"/>
      <c r="AC61" s="342"/>
      <c r="AD61" s="340">
        <f>COUNTIFS($B$11:$B$30,AA$59,$C$11:$C$30,"B",$E$11:$E$30,"*")</f>
        <v>0</v>
      </c>
      <c r="AE61" s="341"/>
      <c r="AF61" s="342"/>
      <c r="AG61" s="340">
        <f>COUNTIFS($B$11:$B$30,AG$59,$C$11:$C$30,"A",$E$11:$E$30,"*")</f>
        <v>0</v>
      </c>
      <c r="AH61" s="341"/>
      <c r="AI61" s="342"/>
      <c r="AJ61" s="340">
        <f>COUNTIFS($B$11:$B$30,AG$59,$C$11:$C$30,"B",$E$11:$E$30,"*")</f>
        <v>0</v>
      </c>
      <c r="AK61" s="342"/>
      <c r="AL61" s="97">
        <f>COUNTIFS($B$11:$B$30,AL$59,$C$11:$C$30,"A",$E$11:$E$30,"*")</f>
        <v>0</v>
      </c>
      <c r="AM61" s="97">
        <f>COUNTIFS($B$11:$B$30,AL$59,$C$11:$C$30,"B",$E$11:$E$30,"*")</f>
        <v>0</v>
      </c>
      <c r="AN61" s="62"/>
    </row>
    <row r="62" spans="1:43" ht="18" customHeight="1">
      <c r="A62" s="62"/>
      <c r="B62" s="80" t="s">
        <v>193</v>
      </c>
      <c r="C62" s="97">
        <f>COUNTIFS($B$11:$B$30,C$59,$C$11:$C$30,"C",$E$11:$E$30,"*")</f>
        <v>0</v>
      </c>
      <c r="D62" s="97">
        <f>COUNTIFS($B$11:$B$30,C$59,$C$11:$C$30,"D",$E$11:$E$30,"*")</f>
        <v>0</v>
      </c>
      <c r="E62" s="97">
        <f>COUNTIFS($B$11:$B$30,E$59,$C$11:$C$30,"C",$E$11:$E$30,"*")</f>
        <v>1</v>
      </c>
      <c r="F62" s="340">
        <f>COUNTIFS($B$11:$B$30,E$59,$C$11:$C$30,"D",$E$11:$E$30,"*")</f>
        <v>0</v>
      </c>
      <c r="G62" s="341"/>
      <c r="H62" s="342"/>
      <c r="I62" s="340">
        <f>COUNTIFS($B$11:$B$30,I$59,$C$11:$C$30,"C",$E$11:$E$30,"*")</f>
        <v>0</v>
      </c>
      <c r="J62" s="341"/>
      <c r="K62" s="342"/>
      <c r="L62" s="340">
        <f>COUNTIFS($B$11:$B$30,I$59,$C$11:$C$30,"D",$E$11:$E$30,"*")</f>
        <v>1</v>
      </c>
      <c r="M62" s="341"/>
      <c r="N62" s="342"/>
      <c r="O62" s="340">
        <f>COUNTIFS($B$11:$B$30,O$59,$C$11:$C$30,"C",$E$11:$E$30,"*")</f>
        <v>0</v>
      </c>
      <c r="P62" s="341"/>
      <c r="Q62" s="342"/>
      <c r="R62" s="340">
        <f>COUNTIFS($B$11:$B$30,O$59,$C$11:$C$30,"D",$E$11:$E$30,"*")</f>
        <v>0</v>
      </c>
      <c r="S62" s="341"/>
      <c r="T62" s="342"/>
      <c r="U62" s="340">
        <f>COUNTIFS($B$11:$B$30,U$59,$C$11:$C$30,"C",$E$11:$E$30,"*")</f>
        <v>0</v>
      </c>
      <c r="V62" s="341"/>
      <c r="W62" s="342"/>
      <c r="X62" s="340">
        <f>COUNTIFS($B$11:$B$30,U$59,$C$11:$C$30,"D",$E$11:$E$30,"*")</f>
        <v>0</v>
      </c>
      <c r="Y62" s="341"/>
      <c r="Z62" s="342"/>
      <c r="AA62" s="340">
        <f>COUNTIFS($B$11:$B$30,AA$59,$C$11:$C$30,"C",$E$11:$E$30,"*")</f>
        <v>0</v>
      </c>
      <c r="AB62" s="341"/>
      <c r="AC62" s="342"/>
      <c r="AD62" s="340">
        <f>COUNTIFS($B$11:$B$30,AA$59,$C$11:$C$30,"D",$E$11:$E$30,"*")</f>
        <v>0</v>
      </c>
      <c r="AE62" s="341"/>
      <c r="AF62" s="342"/>
      <c r="AG62" s="340">
        <f>COUNTIFS($B$11:$B$30,AG$59,$C$11:$C$30,"C",$E$11:$E$30,"*")</f>
        <v>0</v>
      </c>
      <c r="AH62" s="341"/>
      <c r="AI62" s="342"/>
      <c r="AJ62" s="340">
        <f>COUNTIFS($B$11:$B$30,AG$59,$C$11:$C$30,"D",$E$11:$E$30,"*")</f>
        <v>0</v>
      </c>
      <c r="AK62" s="342"/>
      <c r="AL62" s="97">
        <f>COUNTIFS($B$11:$B$30,AL$59,$C$11:$C$30,"C",$E$11:$E$30,"*")</f>
        <v>0</v>
      </c>
      <c r="AM62" s="97">
        <f>COUNTIFS($B$11:$B$30,AL$59,$C$11:$C$30,"D",$E$11:$E$30,"*")</f>
        <v>0</v>
      </c>
      <c r="AN62" s="62"/>
    </row>
    <row r="63" spans="1:43" ht="24.75" customHeight="1">
      <c r="A63" s="62"/>
      <c r="B63" s="80" t="s">
        <v>194</v>
      </c>
      <c r="C63" s="337">
        <f>IF($AK$3="４週",SUMIFS($AK$11:$AK$30,$B$11:$B$30,C59)/4/$AH$5,IF($AK$3="歴月",SUMIFS($AK$11:$AK$30,$B$11:$B$30,C59)/$AL$5,"記載する期間を選択してください"))</f>
        <v>0</v>
      </c>
      <c r="D63" s="345"/>
      <c r="E63" s="337">
        <f>IF($AK$3="４週",SUMIFS($AK$11:$AK$30,$B$11:$B$30,E59)/4/$AH$5,IF($AK$3="歴月",SUMIFS($AK$11:$AK$30,$B$11:$B$30,E59)/$AL$5,"記載する期間を選択してください"))</f>
        <v>0</v>
      </c>
      <c r="F63" s="338"/>
      <c r="G63" s="338"/>
      <c r="H63" s="345"/>
      <c r="I63" s="337">
        <f>IF($AK$3="４週",SUMIFS($AK$11:$AK$30,$B$11:$B$30,I59)/4/$AH$5,IF($AK$3="歴月",SUMIFS($AK$11:$AK$30,$B$11:$B$30,I59)/$AL$5,"記載する期間を選択してください"))</f>
        <v>0</v>
      </c>
      <c r="J63" s="338"/>
      <c r="K63" s="338"/>
      <c r="L63" s="338"/>
      <c r="M63" s="338"/>
      <c r="N63" s="345"/>
      <c r="O63" s="337">
        <f>IF($AK$3="４週",SUMIFS($AK$11:$AK$30,$B$11:$B$30,O59)/4/$AH$5,IF($AK$3="歴月",SUMIFS($AK$11:$AK$30,$B$11:$B$30,O59)/$AL$5,"記載する期間を選択してください"))</f>
        <v>0</v>
      </c>
      <c r="P63" s="338"/>
      <c r="Q63" s="338"/>
      <c r="R63" s="338"/>
      <c r="S63" s="338"/>
      <c r="T63" s="345"/>
      <c r="U63" s="337">
        <f>IF($AK$3="４週",SUMIFS($AK$11:$AK$30,$B$11:$B$30,U59)/4/$AH$5,IF($AK$3="歴月",SUMIFS($AK$11:$AK$30,$B$11:$B$30,U59)/$AL$5,"記載する期間を選択してください"))</f>
        <v>0</v>
      </c>
      <c r="V63" s="338"/>
      <c r="W63" s="338"/>
      <c r="X63" s="338"/>
      <c r="Y63" s="338"/>
      <c r="Z63" s="345"/>
      <c r="AA63" s="337">
        <f>IF($AK$3="４週",SUMIFS($AK$11:$AK$30,$B$11:$B$30,AA59)/4/$AH$5,IF($AK$3="歴月",SUMIFS($AK$11:$AK$30,$B$11:$B$30,AA59)/$AL$5,"記載する期間を選択してください"))</f>
        <v>0</v>
      </c>
      <c r="AB63" s="338"/>
      <c r="AC63" s="338"/>
      <c r="AD63" s="338"/>
      <c r="AE63" s="338"/>
      <c r="AF63" s="345"/>
      <c r="AG63" s="337">
        <f>IF($AK$3="４週",SUMIFS($AK$11:$AK$30,$B$11:$B$30,AG59)/4/$AH$5,IF($AK$3="歴月",SUMIFS($AK$11:$AK$30,$B$11:$B$30,AG59)/$AL$5,"記載する期間を選択してください"))</f>
        <v>0</v>
      </c>
      <c r="AH63" s="338"/>
      <c r="AI63" s="338"/>
      <c r="AJ63" s="338"/>
      <c r="AK63" s="345"/>
      <c r="AL63" s="337">
        <f>IF($AK$3="４週",SUMIFS($AK$11:$AK$30,$B$11:$B$30,AL59)/4/$AH$5,IF($AK$3="歴月",SUMIFS($AK$11:$AK$30,$B$11:$B$30,AL59)/$AL$5,"記載する期間を選択してください"))</f>
        <v>0</v>
      </c>
      <c r="AM63" s="345"/>
      <c r="AN63" s="62"/>
    </row>
    <row r="64" spans="1:43" ht="4.5" customHeight="1">
      <c r="A64" s="62"/>
      <c r="B64" s="59"/>
      <c r="C64" s="76">
        <v>2</v>
      </c>
      <c r="D64" s="76"/>
      <c r="E64" s="76">
        <v>3</v>
      </c>
      <c r="F64" s="76"/>
      <c r="G64" s="76"/>
      <c r="H64" s="76"/>
      <c r="I64" s="76">
        <v>4</v>
      </c>
      <c r="J64" s="76"/>
      <c r="K64" s="76"/>
      <c r="L64" s="76"/>
      <c r="M64" s="76"/>
      <c r="N64" s="76"/>
      <c r="O64" s="76">
        <v>5</v>
      </c>
      <c r="P64" s="76"/>
      <c r="Q64" s="76"/>
      <c r="R64" s="76"/>
      <c r="S64" s="76"/>
      <c r="T64" s="76"/>
      <c r="U64" s="76">
        <v>6</v>
      </c>
      <c r="V64" s="76"/>
      <c r="W64" s="76"/>
      <c r="X64" s="76"/>
      <c r="Y64" s="76"/>
      <c r="Z64" s="76"/>
      <c r="AA64" s="76">
        <v>7</v>
      </c>
      <c r="AB64" s="76"/>
      <c r="AC64" s="76"/>
      <c r="AD64" s="76"/>
      <c r="AE64" s="76"/>
      <c r="AF64" s="76"/>
      <c r="AG64" s="76">
        <v>8</v>
      </c>
      <c r="AH64" s="76"/>
      <c r="AI64" s="76"/>
      <c r="AJ64" s="76"/>
      <c r="AK64" s="76"/>
      <c r="AL64" s="76">
        <v>9</v>
      </c>
      <c r="AM64" s="96"/>
      <c r="AN64" s="62"/>
    </row>
    <row r="65" spans="1:40" ht="19.5" customHeight="1">
      <c r="A65" s="62"/>
      <c r="B65" s="66"/>
      <c r="C65" s="344" t="str">
        <f>IF(VLOOKUP($AK$1,選択肢!$A:$Z,C70,FALSE)=0,"-",VLOOKUP($AK$1,選択肢!$A:$Z,C70,FALSE))</f>
        <v>職業指導員</v>
      </c>
      <c r="D65" s="344"/>
      <c r="E65" s="344" t="str">
        <f>IF(VLOOKUP($AK$1,選択肢!$A:$Z,E70,FALSE)=0,"-",VLOOKUP($AK$1,選択肢!$A:$Z,E70,FALSE))</f>
        <v>生活支援員</v>
      </c>
      <c r="F65" s="344"/>
      <c r="G65" s="344"/>
      <c r="H65" s="344"/>
      <c r="I65" s="76"/>
      <c r="J65" s="76"/>
      <c r="K65" s="76"/>
      <c r="L65" s="76"/>
      <c r="M65" s="76"/>
      <c r="N65" s="76"/>
      <c r="O65" s="76"/>
      <c r="P65" s="76"/>
      <c r="Q65" s="76"/>
      <c r="R65" s="76"/>
      <c r="S65" s="76"/>
      <c r="T65" s="76"/>
      <c r="U65" s="76"/>
      <c r="V65" s="76"/>
      <c r="W65" s="76"/>
      <c r="X65" s="76"/>
      <c r="Y65" s="76"/>
      <c r="Z65" s="76"/>
      <c r="AA65" s="76"/>
      <c r="AB65" s="76"/>
      <c r="AC65" s="76"/>
      <c r="AD65" s="76"/>
      <c r="AE65" s="76"/>
      <c r="AF65" s="76"/>
      <c r="AG65" s="76"/>
      <c r="AH65" s="76"/>
      <c r="AI65" s="76"/>
      <c r="AJ65" s="76"/>
      <c r="AK65" s="76"/>
      <c r="AL65" s="76"/>
      <c r="AM65" s="96"/>
      <c r="AN65" s="62"/>
    </row>
    <row r="66" spans="1:40" ht="19.5" customHeight="1">
      <c r="A66" s="62"/>
      <c r="B66" s="66"/>
      <c r="C66" s="97" t="s">
        <v>190</v>
      </c>
      <c r="D66" s="97" t="s">
        <v>191</v>
      </c>
      <c r="E66" s="97" t="s">
        <v>190</v>
      </c>
      <c r="F66" s="343" t="s">
        <v>191</v>
      </c>
      <c r="G66" s="343"/>
      <c r="H66" s="343"/>
      <c r="I66" s="76"/>
      <c r="J66" s="76"/>
      <c r="K66" s="76"/>
      <c r="L66" s="76"/>
      <c r="M66" s="76"/>
      <c r="N66" s="76"/>
      <c r="O66" s="76"/>
      <c r="P66" s="76"/>
      <c r="Q66" s="76"/>
      <c r="R66" s="76"/>
      <c r="S66" s="76"/>
      <c r="T66" s="76"/>
      <c r="U66" s="76"/>
      <c r="V66" s="76"/>
      <c r="W66" s="76"/>
      <c r="X66" s="76"/>
      <c r="Y66" s="76"/>
      <c r="Z66" s="76"/>
      <c r="AA66" s="76"/>
      <c r="AB66" s="76"/>
      <c r="AC66" s="76"/>
      <c r="AD66" s="76"/>
      <c r="AE66" s="76"/>
      <c r="AF66" s="76"/>
      <c r="AG66" s="76"/>
      <c r="AH66" s="76"/>
      <c r="AI66" s="76"/>
      <c r="AJ66" s="76"/>
      <c r="AK66" s="76"/>
      <c r="AL66" s="76"/>
      <c r="AM66" s="96"/>
      <c r="AN66" s="62"/>
    </row>
    <row r="67" spans="1:40" ht="19.5" customHeight="1">
      <c r="A67" s="62"/>
      <c r="B67" s="74" t="s">
        <v>192</v>
      </c>
      <c r="C67" s="97">
        <f>COUNTIFS($B$11:$B$30,C$65,$C$11:$C$30,"A",$E$11:$E$30,"*")</f>
        <v>0</v>
      </c>
      <c r="D67" s="97">
        <f>COUNTIFS($B$11:$B$30,C$65,$C$11:$C$30,"B",$E$11:$E$30,"*")</f>
        <v>0</v>
      </c>
      <c r="E67" s="97">
        <f>COUNTIFS($B$11:$B$30,E$65,$C$11:$C$30,"A",$E$11:$E$30,"*")</f>
        <v>0</v>
      </c>
      <c r="F67" s="340">
        <f>COUNTIFS($B$11:$B$30,E$65,$C$11:$C$30,"B",$E$11:$E$30,"*")</f>
        <v>0</v>
      </c>
      <c r="G67" s="341"/>
      <c r="H67" s="342"/>
      <c r="I67" s="76"/>
      <c r="J67" s="76"/>
      <c r="K67" s="76"/>
      <c r="L67" s="76"/>
      <c r="M67" s="76"/>
      <c r="N67" s="76"/>
      <c r="O67" s="76"/>
      <c r="P67" s="76"/>
      <c r="Q67" s="76"/>
      <c r="R67" s="76"/>
      <c r="S67" s="76"/>
      <c r="T67" s="76"/>
      <c r="U67" s="76"/>
      <c r="V67" s="76"/>
      <c r="W67" s="76"/>
      <c r="X67" s="76"/>
      <c r="Y67" s="76"/>
      <c r="Z67" s="76"/>
      <c r="AA67" s="76"/>
      <c r="AB67" s="76"/>
      <c r="AC67" s="76"/>
      <c r="AD67" s="76"/>
      <c r="AE67" s="76"/>
      <c r="AF67" s="76"/>
      <c r="AG67" s="76"/>
      <c r="AH67" s="76"/>
      <c r="AI67" s="76"/>
      <c r="AJ67" s="76"/>
      <c r="AK67" s="76"/>
      <c r="AL67" s="76"/>
      <c r="AM67" s="96"/>
      <c r="AN67" s="62"/>
    </row>
    <row r="68" spans="1:40" ht="19.5" customHeight="1">
      <c r="A68" s="62"/>
      <c r="B68" s="80" t="s">
        <v>193</v>
      </c>
      <c r="C68" s="97">
        <f>COUNTIFS($B$11:$B$30,C$65,$C$11:$C$30,"C",$E$11:$E$30,"*")</f>
        <v>0</v>
      </c>
      <c r="D68" s="97">
        <f>COUNTIFS($B$11:$B$30,C$65,$C$11:$C$30,"D",$E$11:$E$30,"*")</f>
        <v>0</v>
      </c>
      <c r="E68" s="97">
        <f>COUNTIFS($B$11:$B$30,E$65,$C$11:$C$30,"C",$E$11:$E$30,"*")</f>
        <v>0</v>
      </c>
      <c r="F68" s="340">
        <f>COUNTIFS($B$11:$B$30,E$65,$C$11:$C$30,"D",$E$11:$E$30,"*")</f>
        <v>0</v>
      </c>
      <c r="G68" s="341"/>
      <c r="H68" s="342"/>
      <c r="I68" s="76"/>
      <c r="J68" s="76"/>
      <c r="K68" s="76"/>
      <c r="L68" s="76"/>
      <c r="M68" s="76"/>
      <c r="N68" s="76"/>
      <c r="O68" s="76"/>
      <c r="P68" s="76"/>
      <c r="Q68" s="76"/>
      <c r="R68" s="76"/>
      <c r="S68" s="76"/>
      <c r="T68" s="76"/>
      <c r="U68" s="76"/>
      <c r="V68" s="76"/>
      <c r="W68" s="76"/>
      <c r="X68" s="76"/>
      <c r="Y68" s="76"/>
      <c r="Z68" s="76"/>
      <c r="AA68" s="76"/>
      <c r="AB68" s="76"/>
      <c r="AC68" s="76"/>
      <c r="AD68" s="76"/>
      <c r="AE68" s="76"/>
      <c r="AF68" s="76"/>
      <c r="AG68" s="76"/>
      <c r="AH68" s="76"/>
      <c r="AI68" s="76"/>
      <c r="AJ68" s="76"/>
      <c r="AK68" s="76"/>
      <c r="AL68" s="76"/>
      <c r="AM68" s="96"/>
      <c r="AN68" s="62"/>
    </row>
    <row r="69" spans="1:40" ht="19.5" customHeight="1">
      <c r="A69" s="62"/>
      <c r="B69" s="80" t="s">
        <v>194</v>
      </c>
      <c r="C69" s="337">
        <f>IF($AK$3="４週",SUMIFS($AK$11:$AK$30,$B$11:$B$30,C65)/4/$AH$5,IF($AK$3="歴月",SUMIFS($AK$11:$AK$30,$B$11:$B$30,C65)/$AL$5,"記載する期間を選択してください"))</f>
        <v>0</v>
      </c>
      <c r="D69" s="345"/>
      <c r="E69" s="337">
        <f>IF($AK$3="４週",SUMIFS($AK$11:$AK$30,$B$11:$B$30,E65)/4/$AH$5,IF($AK$3="歴月",SUMIFS($AK$11:$AK$30,$B$11:$B$30,E65)/$AL$5,"記載する期間を選択してください"))</f>
        <v>0</v>
      </c>
      <c r="F69" s="338"/>
      <c r="G69" s="338"/>
      <c r="H69" s="345"/>
      <c r="I69" s="76"/>
      <c r="J69" s="76"/>
      <c r="K69" s="76"/>
      <c r="L69" s="76"/>
      <c r="M69" s="76"/>
      <c r="N69" s="76"/>
      <c r="O69" s="76"/>
      <c r="P69" s="76"/>
      <c r="Q69" s="76"/>
      <c r="R69" s="76"/>
      <c r="S69" s="76"/>
      <c r="T69" s="76"/>
      <c r="U69" s="76"/>
      <c r="V69" s="76"/>
      <c r="W69" s="76"/>
      <c r="X69" s="76"/>
      <c r="Y69" s="76"/>
      <c r="Z69" s="76"/>
      <c r="AA69" s="76"/>
      <c r="AB69" s="76"/>
      <c r="AC69" s="76"/>
      <c r="AD69" s="76"/>
      <c r="AE69" s="76"/>
      <c r="AF69" s="76"/>
      <c r="AG69" s="76"/>
      <c r="AH69" s="76"/>
      <c r="AI69" s="76"/>
      <c r="AJ69" s="76"/>
      <c r="AK69" s="76"/>
      <c r="AL69" s="76"/>
      <c r="AM69" s="96"/>
      <c r="AN69" s="62"/>
    </row>
    <row r="70" spans="1:40" ht="3" customHeight="1">
      <c r="A70" s="62"/>
      <c r="B70" s="59"/>
      <c r="C70" s="76">
        <v>10</v>
      </c>
      <c r="D70" s="76"/>
      <c r="E70" s="76">
        <f>C70+1</f>
        <v>11</v>
      </c>
      <c r="F70" s="76"/>
      <c r="G70" s="76"/>
      <c r="H70" s="76"/>
      <c r="I70" s="76"/>
      <c r="J70" s="76"/>
      <c r="K70" s="76"/>
      <c r="L70" s="76"/>
      <c r="M70" s="76"/>
      <c r="N70" s="76"/>
      <c r="O70" s="76"/>
      <c r="P70" s="76"/>
      <c r="Q70" s="76"/>
      <c r="R70" s="76"/>
      <c r="S70" s="76"/>
      <c r="T70" s="76"/>
      <c r="U70" s="76"/>
      <c r="V70" s="76"/>
      <c r="W70" s="76"/>
      <c r="X70" s="76"/>
      <c r="Y70" s="76"/>
      <c r="Z70" s="76"/>
      <c r="AA70" s="76"/>
      <c r="AB70" s="76"/>
      <c r="AC70" s="76"/>
      <c r="AD70" s="76"/>
      <c r="AE70" s="76"/>
      <c r="AF70" s="76"/>
      <c r="AG70" s="76"/>
      <c r="AH70" s="76"/>
      <c r="AI70" s="76"/>
      <c r="AJ70" s="76"/>
      <c r="AK70" s="76"/>
      <c r="AL70" s="76"/>
      <c r="AM70" s="96"/>
      <c r="AN70" s="62"/>
    </row>
    <row r="71" spans="1:40" ht="15" customHeight="1">
      <c r="A71" s="60" t="s">
        <v>118</v>
      </c>
      <c r="B71" s="87"/>
      <c r="C71" s="88"/>
      <c r="D71" s="88"/>
      <c r="E71" s="88"/>
      <c r="F71" s="89"/>
      <c r="G71" s="88"/>
      <c r="H71" s="76"/>
      <c r="I71" s="76"/>
      <c r="J71" s="76"/>
      <c r="K71" s="76"/>
      <c r="L71" s="76"/>
      <c r="M71" s="76"/>
      <c r="N71" s="76"/>
      <c r="O71" s="76"/>
      <c r="P71" s="76"/>
      <c r="Q71" s="76"/>
      <c r="R71" s="76">
        <v>6</v>
      </c>
      <c r="S71" s="76"/>
      <c r="T71" s="76"/>
      <c r="U71" s="76"/>
      <c r="V71" s="76"/>
      <c r="W71" s="76"/>
      <c r="X71" s="76">
        <v>7</v>
      </c>
      <c r="Y71" s="76"/>
      <c r="Z71" s="76"/>
      <c r="AA71" s="76"/>
      <c r="AB71" s="76"/>
      <c r="AC71" s="76"/>
      <c r="AD71" s="76">
        <v>8</v>
      </c>
      <c r="AE71" s="76"/>
      <c r="AF71" s="76"/>
      <c r="AG71" s="77"/>
      <c r="AH71" s="77"/>
      <c r="AI71" s="77"/>
      <c r="AJ71" s="77">
        <v>9</v>
      </c>
      <c r="AK71" s="75"/>
      <c r="AL71" s="75"/>
      <c r="AM71" s="62"/>
    </row>
    <row r="72" spans="1:40" s="60" customFormat="1" ht="15" customHeight="1">
      <c r="A72" s="60" t="s">
        <v>119</v>
      </c>
      <c r="B72" s="83"/>
      <c r="C72" s="83"/>
      <c r="D72" s="83"/>
      <c r="E72" s="83"/>
      <c r="F72" s="83"/>
      <c r="G72" s="83"/>
      <c r="H72" s="67"/>
      <c r="I72" s="67"/>
      <c r="J72" s="67"/>
      <c r="K72" s="67"/>
      <c r="L72" s="67"/>
      <c r="M72" s="67"/>
      <c r="N72" s="67"/>
      <c r="O72" s="67"/>
      <c r="P72" s="67"/>
      <c r="Q72" s="67"/>
      <c r="R72" s="67"/>
      <c r="S72" s="67"/>
      <c r="T72" s="67"/>
      <c r="U72" s="67"/>
      <c r="V72" s="67"/>
      <c r="W72" s="67"/>
      <c r="X72" s="67"/>
      <c r="Y72" s="67"/>
      <c r="Z72" s="67"/>
      <c r="AA72" s="67"/>
      <c r="AB72" s="67"/>
      <c r="AC72" s="67"/>
      <c r="AD72" s="67"/>
      <c r="AE72" s="67"/>
      <c r="AF72" s="67"/>
      <c r="AG72" s="67"/>
      <c r="AH72" s="67"/>
      <c r="AI72" s="67"/>
      <c r="AJ72" s="67"/>
      <c r="AK72" s="67"/>
      <c r="AL72" s="67"/>
      <c r="AM72" s="67"/>
    </row>
    <row r="73" spans="1:40" s="60" customFormat="1" ht="15" customHeight="1">
      <c r="A73" s="60" t="s">
        <v>120</v>
      </c>
      <c r="B73" s="83"/>
      <c r="C73" s="83"/>
      <c r="D73" s="83"/>
      <c r="E73" s="83"/>
      <c r="F73" s="83"/>
      <c r="G73" s="83"/>
      <c r="H73" s="67"/>
      <c r="I73" s="67"/>
      <c r="J73" s="67"/>
      <c r="K73" s="67"/>
      <c r="L73" s="67"/>
      <c r="M73" s="67"/>
      <c r="N73" s="67"/>
      <c r="O73" s="67"/>
      <c r="P73" s="67"/>
      <c r="Q73" s="67"/>
      <c r="R73" s="67"/>
      <c r="S73" s="67"/>
      <c r="T73" s="67"/>
      <c r="U73" s="67"/>
      <c r="V73" s="67"/>
      <c r="W73" s="67"/>
      <c r="X73" s="67"/>
      <c r="Y73" s="67"/>
      <c r="Z73" s="67"/>
      <c r="AA73" s="67"/>
      <c r="AB73" s="67"/>
      <c r="AC73" s="67"/>
      <c r="AD73" s="67"/>
      <c r="AE73" s="67"/>
      <c r="AF73" s="67"/>
      <c r="AG73" s="67"/>
      <c r="AH73" s="67"/>
      <c r="AI73" s="67"/>
      <c r="AJ73" s="67"/>
      <c r="AK73" s="67"/>
      <c r="AL73" s="67"/>
      <c r="AM73" s="67"/>
    </row>
    <row r="74" spans="1:40" s="60" customFormat="1" ht="15" customHeight="1">
      <c r="A74" s="60" t="s">
        <v>121</v>
      </c>
      <c r="B74" s="83"/>
      <c r="C74" s="83"/>
      <c r="D74" s="83"/>
      <c r="E74" s="83"/>
      <c r="F74" s="83"/>
      <c r="G74" s="83"/>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row>
    <row r="75" spans="1:40" s="60" customFormat="1" ht="15" customHeight="1">
      <c r="A75" s="60" t="s">
        <v>122</v>
      </c>
      <c r="B75" s="83"/>
      <c r="C75" s="83"/>
      <c r="D75" s="83"/>
      <c r="E75" s="83"/>
      <c r="F75" s="83"/>
      <c r="G75" s="83"/>
      <c r="H75" s="67"/>
      <c r="I75" s="67"/>
      <c r="J75" s="67"/>
      <c r="K75" s="67"/>
      <c r="L75" s="67"/>
      <c r="M75" s="67"/>
      <c r="N75" s="67"/>
      <c r="O75" s="67"/>
      <c r="P75" s="67"/>
      <c r="Q75" s="67"/>
      <c r="R75" s="67"/>
      <c r="S75" s="67"/>
      <c r="T75" s="67"/>
      <c r="U75" s="67"/>
      <c r="V75" s="67"/>
      <c r="W75" s="67"/>
      <c r="X75" s="67"/>
      <c r="Y75" s="67"/>
      <c r="Z75" s="67"/>
      <c r="AA75" s="67"/>
      <c r="AB75" s="67"/>
      <c r="AC75" s="67"/>
      <c r="AD75" s="67"/>
      <c r="AE75" s="67"/>
      <c r="AF75" s="67"/>
      <c r="AG75" s="67"/>
      <c r="AH75" s="67"/>
      <c r="AI75" s="67"/>
      <c r="AJ75" s="67"/>
      <c r="AK75" s="67"/>
      <c r="AL75" s="67"/>
      <c r="AM75" s="67"/>
    </row>
    <row r="76" spans="1:40" ht="15" customHeight="1">
      <c r="A76" s="60" t="s">
        <v>123</v>
      </c>
      <c r="B76" s="90"/>
      <c r="C76" s="60"/>
      <c r="D76" s="60"/>
      <c r="E76" s="60"/>
      <c r="F76" s="60"/>
      <c r="G76" s="60"/>
    </row>
    <row r="77" spans="1:40" ht="15" customHeight="1">
      <c r="A77" s="60" t="s">
        <v>124</v>
      </c>
      <c r="B77" s="90"/>
      <c r="C77" s="60"/>
      <c r="D77" s="60"/>
      <c r="E77" s="60"/>
      <c r="F77" s="60"/>
      <c r="G77" s="60"/>
    </row>
    <row r="78" spans="1:40" ht="15" customHeight="1">
      <c r="A78" s="60"/>
      <c r="B78" s="74" t="s">
        <v>125</v>
      </c>
      <c r="C78" s="322" t="s">
        <v>126</v>
      </c>
      <c r="D78" s="322"/>
      <c r="E78" s="322"/>
      <c r="F78" s="60"/>
      <c r="G78" s="60"/>
    </row>
    <row r="79" spans="1:40" ht="15" customHeight="1">
      <c r="A79" s="60"/>
      <c r="B79" s="93" t="s">
        <v>127</v>
      </c>
      <c r="C79" s="346" t="s">
        <v>128</v>
      </c>
      <c r="D79" s="346"/>
      <c r="E79" s="346"/>
      <c r="F79" s="60"/>
      <c r="G79" s="60"/>
    </row>
    <row r="80" spans="1:40" ht="15" customHeight="1">
      <c r="A80" s="60"/>
      <c r="B80" s="93" t="s">
        <v>129</v>
      </c>
      <c r="C80" s="346" t="s">
        <v>130</v>
      </c>
      <c r="D80" s="346"/>
      <c r="E80" s="346"/>
      <c r="F80" s="60"/>
      <c r="G80" s="60"/>
    </row>
    <row r="81" spans="1:7" ht="15" customHeight="1">
      <c r="A81" s="60"/>
      <c r="B81" s="93" t="s">
        <v>131</v>
      </c>
      <c r="C81" s="346" t="s">
        <v>132</v>
      </c>
      <c r="D81" s="346"/>
      <c r="E81" s="346"/>
      <c r="F81" s="60"/>
      <c r="G81" s="60"/>
    </row>
    <row r="82" spans="1:7" ht="15" customHeight="1">
      <c r="A82" s="60"/>
      <c r="B82" s="93" t="s">
        <v>133</v>
      </c>
      <c r="C82" s="346" t="s">
        <v>134</v>
      </c>
      <c r="D82" s="346"/>
      <c r="E82" s="346"/>
      <c r="F82" s="60"/>
      <c r="G82" s="60"/>
    </row>
    <row r="83" spans="1:7" ht="15" customHeight="1">
      <c r="A83" s="60"/>
      <c r="B83" s="60" t="s">
        <v>135</v>
      </c>
      <c r="C83" s="60"/>
      <c r="D83" s="60"/>
      <c r="E83" s="60"/>
      <c r="F83" s="60"/>
      <c r="G83" s="60"/>
    </row>
    <row r="84" spans="1:7" ht="15" customHeight="1">
      <c r="A84" s="60"/>
      <c r="B84" s="60" t="s">
        <v>136</v>
      </c>
      <c r="C84" s="60"/>
      <c r="D84" s="60"/>
      <c r="E84" s="60"/>
      <c r="F84" s="60"/>
      <c r="G84" s="60"/>
    </row>
    <row r="85" spans="1:7" ht="15" customHeight="1">
      <c r="A85" s="60"/>
      <c r="B85" s="60" t="s">
        <v>137</v>
      </c>
      <c r="C85" s="60"/>
      <c r="D85" s="60"/>
      <c r="E85" s="60"/>
      <c r="F85" s="60"/>
      <c r="G85" s="60"/>
    </row>
    <row r="86" spans="1:7" ht="15" customHeight="1">
      <c r="A86" s="60" t="s">
        <v>138</v>
      </c>
      <c r="B86" s="90"/>
      <c r="C86" s="60"/>
      <c r="D86" s="60"/>
      <c r="E86" s="60"/>
      <c r="F86" s="60"/>
      <c r="G86" s="60"/>
    </row>
    <row r="87" spans="1:7" ht="15" customHeight="1">
      <c r="A87" s="60" t="s">
        <v>240</v>
      </c>
      <c r="B87" s="90"/>
      <c r="C87" s="60"/>
      <c r="D87" s="60"/>
      <c r="E87" s="60"/>
      <c r="F87" s="60"/>
      <c r="G87" s="60"/>
    </row>
    <row r="88" spans="1:7" ht="15" customHeight="1">
      <c r="A88" s="60" t="s">
        <v>140</v>
      </c>
      <c r="B88" s="90"/>
      <c r="C88" s="60"/>
      <c r="D88" s="60"/>
      <c r="E88" s="60"/>
      <c r="F88" s="60"/>
      <c r="G88" s="60"/>
    </row>
    <row r="89" spans="1:7" ht="15" customHeight="1">
      <c r="A89" s="60" t="s">
        <v>141</v>
      </c>
      <c r="B89" s="90"/>
      <c r="C89" s="60"/>
      <c r="D89" s="60"/>
      <c r="E89" s="60"/>
      <c r="F89" s="60"/>
      <c r="G89" s="60"/>
    </row>
    <row r="90" spans="1:7" ht="15" customHeight="1">
      <c r="A90" s="60" t="s">
        <v>142</v>
      </c>
      <c r="B90" s="90"/>
      <c r="C90" s="60"/>
      <c r="D90" s="60"/>
      <c r="E90" s="60"/>
      <c r="F90" s="60"/>
      <c r="G90" s="60"/>
    </row>
    <row r="91" spans="1:7" ht="15" customHeight="1">
      <c r="A91" s="60" t="s">
        <v>143</v>
      </c>
      <c r="B91" s="90"/>
      <c r="C91" s="60"/>
      <c r="D91" s="60"/>
      <c r="E91" s="60"/>
      <c r="F91" s="60"/>
      <c r="G91" s="60"/>
    </row>
    <row r="92" spans="1:7" ht="15" customHeight="1">
      <c r="A92" s="60"/>
      <c r="B92" s="60" t="s">
        <v>144</v>
      </c>
      <c r="C92" s="60"/>
      <c r="D92" s="60"/>
      <c r="E92" s="60"/>
      <c r="F92" s="60"/>
      <c r="G92" s="60"/>
    </row>
    <row r="93" spans="1:7" ht="15" customHeight="1">
      <c r="A93" s="60"/>
      <c r="B93" s="60" t="s">
        <v>145</v>
      </c>
      <c r="C93" s="60"/>
      <c r="D93" s="60"/>
      <c r="E93" s="60"/>
      <c r="F93" s="60"/>
      <c r="G93" s="60"/>
    </row>
    <row r="94" spans="1:7" ht="15" customHeight="1">
      <c r="A94" s="60" t="s">
        <v>146</v>
      </c>
      <c r="B94" s="90"/>
      <c r="C94" s="60"/>
      <c r="D94" s="60"/>
      <c r="E94" s="60"/>
      <c r="F94" s="60"/>
      <c r="G94" s="60"/>
    </row>
    <row r="95" spans="1:7" ht="15" customHeight="1">
      <c r="A95" s="60" t="s">
        <v>147</v>
      </c>
      <c r="B95" s="90"/>
      <c r="C95" s="60"/>
      <c r="D95" s="60"/>
      <c r="E95" s="60"/>
      <c r="F95" s="60"/>
      <c r="G95" s="60"/>
    </row>
    <row r="96" spans="1:7" ht="15" customHeight="1">
      <c r="A96" s="60" t="s">
        <v>148</v>
      </c>
      <c r="B96" s="90"/>
      <c r="C96" s="60"/>
      <c r="D96" s="60"/>
      <c r="E96" s="60"/>
      <c r="F96" s="60"/>
      <c r="G96" s="60"/>
    </row>
    <row r="97" spans="1:7" ht="15" customHeight="1">
      <c r="A97" s="60" t="s">
        <v>149</v>
      </c>
      <c r="B97" s="90"/>
      <c r="C97" s="60"/>
      <c r="D97" s="60"/>
      <c r="E97" s="60"/>
      <c r="F97" s="60"/>
      <c r="G97" s="60"/>
    </row>
    <row r="98" spans="1:7" ht="15" customHeight="1">
      <c r="A98" s="60" t="s">
        <v>150</v>
      </c>
      <c r="B98" s="90"/>
      <c r="C98" s="60"/>
      <c r="D98" s="60"/>
      <c r="E98" s="60"/>
      <c r="F98" s="60"/>
      <c r="G98" s="60"/>
    </row>
    <row r="99" spans="1:7" ht="15" customHeight="1">
      <c r="A99" s="60" t="s">
        <v>151</v>
      </c>
      <c r="B99" s="90"/>
      <c r="C99" s="60"/>
      <c r="D99" s="60"/>
      <c r="E99" s="60"/>
      <c r="F99" s="60"/>
      <c r="G99" s="60"/>
    </row>
    <row r="100" spans="1:7" ht="15" customHeight="1">
      <c r="A100" s="60" t="s">
        <v>152</v>
      </c>
      <c r="B100" s="90"/>
      <c r="C100" s="60"/>
      <c r="D100" s="60"/>
      <c r="E100" s="60"/>
      <c r="F100" s="60"/>
      <c r="G100" s="60"/>
    </row>
    <row r="101" spans="1:7" ht="15" customHeight="1">
      <c r="A101" s="60" t="s">
        <v>153</v>
      </c>
      <c r="B101" s="90"/>
      <c r="C101" s="60"/>
      <c r="D101" s="60"/>
      <c r="E101" s="60"/>
      <c r="F101" s="60"/>
      <c r="G101" s="60"/>
    </row>
  </sheetData>
  <mergeCells count="264">
    <mergeCell ref="AP1:AR5"/>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hyperlinks>
    <hyperlink ref="AP1:AR5" location="表紙!A1" display="表紙!A1" xr:uid="{F623C579-8B51-4047-B7D5-BBDE0A7E0ECD}"/>
  </hyperlink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R73"/>
  <sheetViews>
    <sheetView showGridLines="0" view="pageBreakPreview" zoomScale="115" zoomScaleNormal="100" zoomScaleSheetLayoutView="115" workbookViewId="0">
      <selection activeCell="AP1" sqref="AP1:AR5"/>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291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159</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159</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159</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21" customHeight="1">
      <c r="A36" s="67"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6"/>
      <c r="C37" s="337" t="str">
        <f>IF(VLOOKUP($AK$1,選択肢!$A$1:$J$32,C42,FALSE)=0,"-",VLOOKUP($AK$1,選択肢!$A$1:$J$32,C42,FALSE))</f>
        <v>管理者</v>
      </c>
      <c r="D37" s="338"/>
      <c r="E37" s="344" t="str">
        <f>IF(VLOOKUP($AK$1,選択肢!$A$1:$J$32,E42,FALSE)=0,"-",VLOOKUP($AK$1,選択肢!$A$1:$J$32,E42,FALSE))</f>
        <v>従業者</v>
      </c>
      <c r="F37" s="344"/>
      <c r="G37" s="344"/>
      <c r="H37" s="344"/>
      <c r="I37" s="337" t="str">
        <f>IF(VLOOKUP($AK$1,選択肢!$A$1:$J$32,I42,FALSE)=0,"-",VLOOKUP($AK$1,選択肢!$A$1:$J$32,I42,FALSE))</f>
        <v>-</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6"/>
      <c r="C38" s="98" t="s">
        <v>190</v>
      </c>
      <c r="D38" s="98" t="s">
        <v>191</v>
      </c>
      <c r="E38" s="97" t="s">
        <v>190</v>
      </c>
      <c r="F38" s="343" t="s">
        <v>191</v>
      </c>
      <c r="G38" s="343"/>
      <c r="H38" s="343"/>
      <c r="I38" s="340" t="s">
        <v>190</v>
      </c>
      <c r="J38" s="341"/>
      <c r="K38" s="342"/>
      <c r="L38" s="340" t="s">
        <v>191</v>
      </c>
      <c r="M38" s="341"/>
      <c r="N38" s="342"/>
      <c r="O38" s="340" t="s">
        <v>190</v>
      </c>
      <c r="P38" s="341"/>
      <c r="Q38" s="342"/>
      <c r="R38" s="340" t="s">
        <v>191</v>
      </c>
      <c r="S38" s="341"/>
      <c r="T38" s="342"/>
      <c r="U38" s="340" t="s">
        <v>190</v>
      </c>
      <c r="V38" s="341"/>
      <c r="W38" s="342"/>
      <c r="X38" s="340" t="s">
        <v>191</v>
      </c>
      <c r="Y38" s="341"/>
      <c r="Z38" s="342"/>
      <c r="AA38" s="340" t="s">
        <v>190</v>
      </c>
      <c r="AB38" s="341"/>
      <c r="AC38" s="342"/>
      <c r="AD38" s="340" t="s">
        <v>191</v>
      </c>
      <c r="AE38" s="341"/>
      <c r="AF38" s="342"/>
      <c r="AG38" s="340" t="s">
        <v>190</v>
      </c>
      <c r="AH38" s="341"/>
      <c r="AI38" s="342"/>
      <c r="AJ38" s="340" t="s">
        <v>191</v>
      </c>
      <c r="AK38" s="342"/>
      <c r="AL38" s="97" t="s">
        <v>27</v>
      </c>
      <c r="AM38" s="97" t="s">
        <v>216</v>
      </c>
      <c r="AN38" s="62"/>
    </row>
    <row r="39" spans="1:40" ht="18" customHeight="1">
      <c r="A39" s="62"/>
      <c r="B39" s="74" t="s">
        <v>192</v>
      </c>
      <c r="C39" s="97">
        <f>COUNTIFS($B$11:$B$30,C$37,$C$11:$C$30,"A",$E$11:$E$30,"*")</f>
        <v>1</v>
      </c>
      <c r="D39" s="97">
        <f>COUNTIFS($B$11:$B$30,C$37,$C$11:$C$30,"B",$E$11:$E$30,"*")</f>
        <v>0</v>
      </c>
      <c r="E39" s="97">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97">
        <f>COUNTIFS($B$11:$B$30,AL$37,$C$11:$C$30,"A",$E$11:$E$30,"*")</f>
        <v>0</v>
      </c>
      <c r="AM39" s="97">
        <f>COUNTIFS($B$11:$B$30,AL$37,$C$11:$C$30,"B",$E$11:$E$30,"*")</f>
        <v>0</v>
      </c>
      <c r="AN39" s="62"/>
    </row>
    <row r="40" spans="1:40" ht="18" customHeight="1">
      <c r="A40" s="62"/>
      <c r="B40" s="80" t="s">
        <v>193</v>
      </c>
      <c r="C40" s="97">
        <f>COUNTIFS($B$11:$B$30,C$37,$C$11:$C$30,"C",$E$11:$E$30,"*")</f>
        <v>0</v>
      </c>
      <c r="D40" s="97">
        <f>COUNTIFS($B$11:$B$30,C$37,$C$11:$C$30,"D",$E$11:$E$30,"*")</f>
        <v>0</v>
      </c>
      <c r="E40" s="97">
        <f>COUNTIFS($B$11:$B$30,E$37,$C$11:$C$30,"C",$E$11:$E$30,"*")</f>
        <v>1</v>
      </c>
      <c r="F40" s="340">
        <f>COUNTIFS($B$11:$B$30,E$37,$C$11:$C$30,"D",$E$11:$E$30,"*")</f>
        <v>1</v>
      </c>
      <c r="G40" s="341"/>
      <c r="H40" s="342"/>
      <c r="I40" s="340">
        <f>COUNTIFS($B$11:$B$30,I$37,$C$11:$C$30,"C",$E$11:$E$30,"*")</f>
        <v>0</v>
      </c>
      <c r="J40" s="341"/>
      <c r="K40" s="342"/>
      <c r="L40" s="340">
        <f>COUNTIFS($B$11:$B$30,I$37,$C$11:$C$30,"D",$E$11:$E$30,"*")</f>
        <v>0</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97">
        <f>COUNTIFS($B$11:$B$30,AL$37,$C$11:$C$30,"C",$E$11:$E$30,"*")</f>
        <v>0</v>
      </c>
      <c r="AM40" s="97">
        <f>COUNTIFS($B$11:$B$30,AL$37,$C$11:$C$30,"D",$E$11:$E$30,"*")</f>
        <v>0</v>
      </c>
      <c r="AN40" s="62"/>
    </row>
    <row r="41" spans="1:40" ht="24.9" customHeight="1">
      <c r="A41" s="62"/>
      <c r="B41" s="80" t="s">
        <v>194</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6">
        <v>2</v>
      </c>
      <c r="D42" s="76"/>
      <c r="E42" s="76">
        <v>3</v>
      </c>
      <c r="F42" s="76"/>
      <c r="G42" s="76"/>
      <c r="H42" s="76"/>
      <c r="I42" s="76">
        <v>4</v>
      </c>
      <c r="J42" s="76"/>
      <c r="K42" s="76"/>
      <c r="L42" s="76"/>
      <c r="M42" s="76"/>
      <c r="N42" s="76"/>
      <c r="O42" s="76">
        <v>5</v>
      </c>
      <c r="P42" s="76"/>
      <c r="Q42" s="76"/>
      <c r="R42" s="76"/>
      <c r="S42" s="76"/>
      <c r="T42" s="76"/>
      <c r="U42" s="76">
        <v>6</v>
      </c>
      <c r="V42" s="76"/>
      <c r="W42" s="76"/>
      <c r="X42" s="76"/>
      <c r="Y42" s="76"/>
      <c r="Z42" s="76"/>
      <c r="AA42" s="76">
        <v>7</v>
      </c>
      <c r="AB42" s="76"/>
      <c r="AC42" s="76"/>
      <c r="AD42" s="76"/>
      <c r="AE42" s="76"/>
      <c r="AF42" s="76"/>
      <c r="AG42" s="76">
        <v>8</v>
      </c>
      <c r="AH42" s="76"/>
      <c r="AI42" s="76"/>
      <c r="AJ42" s="76"/>
      <c r="AK42" s="76"/>
      <c r="AL42" s="76">
        <v>9</v>
      </c>
      <c r="AM42" s="96"/>
      <c r="AN42" s="62"/>
    </row>
    <row r="43" spans="1:40" ht="15" customHeight="1">
      <c r="A43" s="60" t="s">
        <v>118</v>
      </c>
      <c r="B43" s="87"/>
      <c r="C43" s="88"/>
      <c r="D43" s="88"/>
      <c r="E43" s="88"/>
      <c r="F43" s="89"/>
      <c r="G43" s="88"/>
      <c r="H43" s="76"/>
      <c r="I43" s="76"/>
      <c r="J43" s="76"/>
      <c r="K43" s="76"/>
      <c r="L43" s="76"/>
      <c r="M43" s="76"/>
      <c r="N43" s="76"/>
      <c r="O43" s="76"/>
      <c r="P43" s="76"/>
      <c r="Q43" s="76"/>
      <c r="R43" s="76">
        <v>6</v>
      </c>
      <c r="S43" s="76"/>
      <c r="T43" s="76"/>
      <c r="U43" s="76"/>
      <c r="V43" s="76"/>
      <c r="W43" s="76"/>
      <c r="X43" s="76">
        <v>7</v>
      </c>
      <c r="Y43" s="76"/>
      <c r="Z43" s="76"/>
      <c r="AA43" s="76"/>
      <c r="AB43" s="76"/>
      <c r="AC43" s="76"/>
      <c r="AD43" s="76">
        <v>8</v>
      </c>
      <c r="AE43" s="76"/>
      <c r="AF43" s="76"/>
      <c r="AG43" s="77"/>
      <c r="AH43" s="77"/>
      <c r="AI43" s="77"/>
      <c r="AJ43" s="77">
        <v>9</v>
      </c>
      <c r="AK43" s="75"/>
      <c r="AL43" s="75"/>
      <c r="AM43" s="62"/>
    </row>
    <row r="44" spans="1:40" s="60" customFormat="1" ht="15" customHeight="1">
      <c r="A44" s="60" t="s">
        <v>119</v>
      </c>
      <c r="B44" s="83"/>
      <c r="C44" s="83"/>
      <c r="D44" s="83"/>
      <c r="E44" s="83"/>
      <c r="F44" s="83"/>
      <c r="G44" s="8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row>
    <row r="45" spans="1:40" s="60" customFormat="1" ht="15" customHeight="1">
      <c r="A45" s="60" t="s">
        <v>120</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c r="A46" s="60" t="s">
        <v>121</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c r="A47" s="60" t="s">
        <v>122</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ht="15" customHeight="1">
      <c r="A48" s="60" t="s">
        <v>123</v>
      </c>
      <c r="B48" s="90"/>
      <c r="C48" s="60"/>
      <c r="D48" s="60"/>
      <c r="E48" s="60"/>
      <c r="F48" s="60"/>
      <c r="G48" s="60"/>
    </row>
    <row r="49" spans="1:7" ht="15" customHeight="1">
      <c r="A49" s="60" t="s">
        <v>124</v>
      </c>
      <c r="B49" s="90"/>
      <c r="C49" s="60"/>
      <c r="D49" s="60"/>
      <c r="E49" s="60"/>
      <c r="F49" s="60"/>
      <c r="G49" s="60"/>
    </row>
    <row r="50" spans="1:7" ht="15" customHeight="1">
      <c r="A50" s="60"/>
      <c r="B50" s="74" t="s">
        <v>125</v>
      </c>
      <c r="C50" s="322" t="s">
        <v>126</v>
      </c>
      <c r="D50" s="322"/>
      <c r="E50" s="322"/>
      <c r="F50" s="60"/>
      <c r="G50" s="60"/>
    </row>
    <row r="51" spans="1:7" ht="15" customHeight="1">
      <c r="A51" s="60"/>
      <c r="B51" s="93" t="s">
        <v>127</v>
      </c>
      <c r="C51" s="346" t="s">
        <v>128</v>
      </c>
      <c r="D51" s="346"/>
      <c r="E51" s="346"/>
      <c r="F51" s="60"/>
      <c r="G51" s="60"/>
    </row>
    <row r="52" spans="1:7" ht="15" customHeight="1">
      <c r="A52" s="60"/>
      <c r="B52" s="93" t="s">
        <v>129</v>
      </c>
      <c r="C52" s="346" t="s">
        <v>130</v>
      </c>
      <c r="D52" s="346"/>
      <c r="E52" s="346"/>
      <c r="F52" s="60"/>
      <c r="G52" s="60"/>
    </row>
    <row r="53" spans="1:7" ht="15" customHeight="1">
      <c r="A53" s="60"/>
      <c r="B53" s="93" t="s">
        <v>131</v>
      </c>
      <c r="C53" s="346" t="s">
        <v>132</v>
      </c>
      <c r="D53" s="346"/>
      <c r="E53" s="346"/>
      <c r="F53" s="60"/>
      <c r="G53" s="60"/>
    </row>
    <row r="54" spans="1:7" ht="15" customHeight="1">
      <c r="A54" s="60"/>
      <c r="B54" s="93" t="s">
        <v>133</v>
      </c>
      <c r="C54" s="346" t="s">
        <v>134</v>
      </c>
      <c r="D54" s="346"/>
      <c r="E54" s="34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0"/>
      <c r="C58" s="60"/>
      <c r="D58" s="60"/>
      <c r="E58" s="60"/>
      <c r="F58" s="60"/>
      <c r="G58" s="60"/>
    </row>
    <row r="59" spans="1:7" ht="15" customHeight="1">
      <c r="A59" s="60" t="s">
        <v>139</v>
      </c>
      <c r="B59" s="90"/>
      <c r="C59" s="60"/>
      <c r="D59" s="60"/>
      <c r="E59" s="60"/>
      <c r="F59" s="60"/>
      <c r="G59" s="60"/>
    </row>
    <row r="60" spans="1:7" ht="15" customHeight="1">
      <c r="A60" s="60" t="s">
        <v>140</v>
      </c>
      <c r="B60" s="90"/>
      <c r="C60" s="60"/>
      <c r="D60" s="60"/>
      <c r="E60" s="60"/>
      <c r="F60" s="60"/>
      <c r="G60" s="60"/>
    </row>
    <row r="61" spans="1:7" ht="15" customHeight="1">
      <c r="A61" s="60" t="s">
        <v>141</v>
      </c>
      <c r="B61" s="90"/>
      <c r="C61" s="60"/>
      <c r="D61" s="60"/>
      <c r="E61" s="60"/>
      <c r="F61" s="60"/>
      <c r="G61" s="60"/>
    </row>
    <row r="62" spans="1:7" ht="15" customHeight="1">
      <c r="A62" s="60" t="s">
        <v>142</v>
      </c>
      <c r="B62" s="90"/>
      <c r="C62" s="60"/>
      <c r="D62" s="60"/>
      <c r="E62" s="60"/>
      <c r="F62" s="60"/>
      <c r="G62" s="60"/>
    </row>
    <row r="63" spans="1:7" ht="15" customHeight="1">
      <c r="A63" s="60" t="s">
        <v>143</v>
      </c>
      <c r="B63" s="90"/>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0"/>
      <c r="C66" s="60"/>
      <c r="D66" s="60"/>
      <c r="E66" s="60"/>
      <c r="F66" s="60"/>
      <c r="G66" s="60"/>
    </row>
    <row r="67" spans="1:7" ht="15" customHeight="1">
      <c r="A67" s="60" t="s">
        <v>147</v>
      </c>
      <c r="B67" s="90"/>
      <c r="C67" s="60"/>
      <c r="D67" s="60"/>
      <c r="E67" s="60"/>
      <c r="F67" s="60"/>
      <c r="G67" s="60"/>
    </row>
    <row r="68" spans="1:7" ht="15" customHeight="1">
      <c r="A68" s="60" t="s">
        <v>148</v>
      </c>
      <c r="B68" s="90"/>
      <c r="C68" s="60"/>
      <c r="D68" s="60"/>
      <c r="E68" s="60"/>
      <c r="F68" s="60"/>
      <c r="G68" s="60"/>
    </row>
    <row r="69" spans="1:7" ht="15" customHeight="1">
      <c r="A69" s="60" t="s">
        <v>149</v>
      </c>
      <c r="B69" s="90"/>
      <c r="C69" s="60"/>
      <c r="D69" s="60"/>
      <c r="E69" s="60"/>
      <c r="F69" s="60"/>
      <c r="G69" s="60"/>
    </row>
    <row r="70" spans="1:7" ht="15" customHeight="1">
      <c r="A70" s="60" t="s">
        <v>150</v>
      </c>
      <c r="B70" s="90"/>
      <c r="C70" s="60"/>
      <c r="D70" s="60"/>
      <c r="E70" s="60"/>
      <c r="F70" s="60"/>
      <c r="G70" s="60"/>
    </row>
    <row r="71" spans="1:7" ht="15" customHeight="1">
      <c r="A71" s="60" t="s">
        <v>151</v>
      </c>
      <c r="B71" s="90"/>
      <c r="C71" s="60"/>
      <c r="D71" s="60"/>
      <c r="E71" s="60"/>
      <c r="F71" s="60"/>
      <c r="G71" s="60"/>
    </row>
    <row r="72" spans="1:7" ht="15" customHeight="1">
      <c r="A72" s="60" t="s">
        <v>152</v>
      </c>
      <c r="B72" s="90"/>
      <c r="C72" s="60"/>
      <c r="D72" s="60"/>
      <c r="E72" s="60"/>
      <c r="F72" s="60"/>
      <c r="G72" s="60"/>
    </row>
    <row r="73" spans="1:7" ht="15" customHeight="1">
      <c r="A73" s="60" t="s">
        <v>153</v>
      </c>
      <c r="B73" s="90"/>
      <c r="C73" s="60"/>
      <c r="D73" s="60"/>
      <c r="E73" s="60"/>
      <c r="F73" s="60"/>
      <c r="G73" s="60"/>
    </row>
  </sheetData>
  <mergeCells count="102">
    <mergeCell ref="AP1:AR5"/>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hyperlinks>
    <hyperlink ref="AP1:AR5" location="表紙!A1" display="表紙!A1" xr:uid="{F83BBD27-DB15-48C5-8C54-0DF70DE34DB2}"/>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R76"/>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2.0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292</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293</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293</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294</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21" customHeight="1">
      <c r="A35" s="67" t="s">
        <v>295</v>
      </c>
      <c r="B35" s="66"/>
      <c r="C35" s="66"/>
      <c r="D35" s="66"/>
      <c r="E35" s="66"/>
      <c r="F35" s="66"/>
      <c r="G35" s="60"/>
      <c r="H35" s="60"/>
      <c r="I35" s="60"/>
      <c r="J35" s="60"/>
      <c r="K35" s="60"/>
      <c r="L35" s="60"/>
      <c r="M35" s="60"/>
      <c r="N35" s="60"/>
      <c r="O35" s="60"/>
      <c r="Y35" s="67"/>
      <c r="AM35" s="66"/>
      <c r="AN35" s="62"/>
    </row>
    <row r="36" spans="1:40" ht="24.9" customHeight="1">
      <c r="A36" s="322"/>
      <c r="B36" s="322"/>
      <c r="C36" s="322"/>
      <c r="D36" s="94">
        <f>IF(MONTH($F$9)&lt;7,MONTH($F$9)+6,MONTH($F$9)-6)</f>
        <v>11</v>
      </c>
      <c r="E36" s="94">
        <f>IF(MONTH($F$9)&lt;6,MONTH($F$9)+7,MONTH($F$9)-5)</f>
        <v>12</v>
      </c>
      <c r="F36" s="363">
        <f>IF(MONTH($F$9)&lt;5,MONTH($F$9)+8,MONTH($F$9)-4)</f>
        <v>1</v>
      </c>
      <c r="G36" s="363"/>
      <c r="H36" s="363"/>
      <c r="I36" s="363">
        <f>IF(MONTH($F$9)&lt;4,MONTH($F$9)+9,MONTH($F$9)-3)</f>
        <v>2</v>
      </c>
      <c r="J36" s="363"/>
      <c r="K36" s="363"/>
      <c r="L36" s="363">
        <f>IF(MONTH($F$9)&lt;3,MONTH($F$9)+10,MONTH($F$9)-2)</f>
        <v>3</v>
      </c>
      <c r="M36" s="363"/>
      <c r="N36" s="363"/>
      <c r="O36" s="363">
        <f>IF(MONTH($F$9)&lt;2,MONTH($F$9)+11,MONTH($F$9)-1)</f>
        <v>4</v>
      </c>
      <c r="P36" s="363"/>
      <c r="Q36" s="363"/>
      <c r="R36" s="322" t="s">
        <v>211</v>
      </c>
      <c r="S36" s="322"/>
      <c r="T36" s="322"/>
      <c r="U36" s="322"/>
      <c r="V36" s="320" t="s">
        <v>212</v>
      </c>
      <c r="W36" s="320"/>
      <c r="X36" s="320"/>
      <c r="Y36" s="320"/>
      <c r="Z36" s="320" t="s">
        <v>296</v>
      </c>
      <c r="AA36" s="320"/>
      <c r="AB36" s="320"/>
      <c r="AC36" s="320"/>
    </row>
    <row r="37" spans="1:40" ht="18" customHeight="1">
      <c r="A37" s="361" t="s">
        <v>297</v>
      </c>
      <c r="B37" s="361"/>
      <c r="C37" s="361"/>
      <c r="D37" s="68">
        <v>85</v>
      </c>
      <c r="E37" s="68">
        <v>86</v>
      </c>
      <c r="F37" s="362">
        <v>86</v>
      </c>
      <c r="G37" s="362"/>
      <c r="H37" s="362"/>
      <c r="I37" s="362">
        <v>86</v>
      </c>
      <c r="J37" s="362"/>
      <c r="K37" s="362"/>
      <c r="L37" s="362">
        <v>88</v>
      </c>
      <c r="M37" s="362"/>
      <c r="N37" s="362"/>
      <c r="O37" s="362">
        <v>90</v>
      </c>
      <c r="P37" s="362"/>
      <c r="Q37" s="362"/>
      <c r="R37" s="346">
        <f>SUM(D37:Q37)</f>
        <v>521</v>
      </c>
      <c r="S37" s="346"/>
      <c r="T37" s="346"/>
      <c r="U37" s="346"/>
      <c r="V37" s="419">
        <f>ROUNDUP((R37+R38)/6,1)</f>
        <v>106.69999999999999</v>
      </c>
      <c r="W37" s="419"/>
      <c r="X37" s="419"/>
      <c r="Y37" s="419"/>
      <c r="Z37" s="419">
        <f>ROUNDDOWN(V37/35,1)</f>
        <v>3</v>
      </c>
      <c r="AA37" s="419"/>
      <c r="AB37" s="419"/>
      <c r="AC37" s="419"/>
    </row>
    <row r="38" spans="1:40" ht="18" customHeight="1">
      <c r="A38" s="361" t="s">
        <v>298</v>
      </c>
      <c r="B38" s="361"/>
      <c r="C38" s="361"/>
      <c r="D38" s="68">
        <v>20</v>
      </c>
      <c r="E38" s="68">
        <v>21</v>
      </c>
      <c r="F38" s="362">
        <v>21</v>
      </c>
      <c r="G38" s="362"/>
      <c r="H38" s="362"/>
      <c r="I38" s="362">
        <v>21</v>
      </c>
      <c r="J38" s="362"/>
      <c r="K38" s="362"/>
      <c r="L38" s="362">
        <v>19</v>
      </c>
      <c r="M38" s="362"/>
      <c r="N38" s="362"/>
      <c r="O38" s="362">
        <v>17</v>
      </c>
      <c r="P38" s="362"/>
      <c r="Q38" s="362"/>
      <c r="R38" s="346">
        <f>+SUM(D38:Q38)</f>
        <v>119</v>
      </c>
      <c r="S38" s="346"/>
      <c r="T38" s="346"/>
      <c r="U38" s="346"/>
      <c r="V38" s="419"/>
      <c r="W38" s="419"/>
      <c r="X38" s="419"/>
      <c r="Y38" s="419"/>
      <c r="Z38" s="419"/>
      <c r="AA38" s="419"/>
      <c r="AB38" s="419"/>
      <c r="AC38" s="419"/>
    </row>
    <row r="39" spans="1:40" ht="21" customHeight="1">
      <c r="A39" s="67" t="s">
        <v>189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 customHeight="1">
      <c r="A40" s="62"/>
      <c r="B40" s="66"/>
      <c r="C40" s="337" t="str">
        <f>IF(VLOOKUP($AK$1,選択肢!$A$1:$J$32,C45,FALSE)=0,"-",VLOOKUP($AK$1,選択肢!$A$1:$J$32,C45,FALSE))</f>
        <v>管理者</v>
      </c>
      <c r="D40" s="338"/>
      <c r="E40" s="344" t="str">
        <f>IF(VLOOKUP($AK$1,選択肢!$A$1:$J$32,E45,FALSE)=0,"-",VLOOKUP($AK$1,選択肢!$A$1:$J$32,E45,FALSE))</f>
        <v>相談支援専門員</v>
      </c>
      <c r="F40" s="344"/>
      <c r="G40" s="344"/>
      <c r="H40" s="344"/>
      <c r="I40" s="337" t="str">
        <f>IF(VLOOKUP($AK$1,選択肢!$A$1:$J$32,I45,FALSE)=0,"-",VLOOKUP($AK$1,選択肢!$A$1:$J$32,I45,FALSE))</f>
        <v>相談支援員</v>
      </c>
      <c r="J40" s="338"/>
      <c r="K40" s="338"/>
      <c r="L40" s="338"/>
      <c r="M40" s="338"/>
      <c r="N40" s="345"/>
      <c r="O40" s="337" t="str">
        <f>IF(VLOOKUP($AK$1,選択肢!$A$1:$J$32,O45,FALSE)=0,"-",VLOOKUP($AK$1,選択肢!$A$1:$J$32,O45,FALSE))</f>
        <v>-</v>
      </c>
      <c r="P40" s="338"/>
      <c r="Q40" s="338"/>
      <c r="R40" s="338"/>
      <c r="S40" s="338"/>
      <c r="T40" s="345"/>
      <c r="U40" s="337" t="str">
        <f>IF(VLOOKUP($AK$1,選択肢!$A$1:$J$32,U45,FALSE)=0,"-",VLOOKUP($AK$1,選択肢!$A$1:$J$32,U45,FALSE))</f>
        <v>-</v>
      </c>
      <c r="V40" s="338"/>
      <c r="W40" s="338"/>
      <c r="X40" s="338"/>
      <c r="Y40" s="338"/>
      <c r="Z40" s="345"/>
      <c r="AA40" s="337" t="str">
        <f>IF(VLOOKUP($AK$1,選択肢!$A$1:$J$32,AA45,FALSE)=0,"-",VLOOKUP($AK$1,選択肢!$A$1:$J$32,AA45,FALSE))</f>
        <v>-</v>
      </c>
      <c r="AB40" s="338"/>
      <c r="AC40" s="338"/>
      <c r="AD40" s="338"/>
      <c r="AE40" s="338"/>
      <c r="AF40" s="345"/>
      <c r="AG40" s="344" t="str">
        <f>IF(VLOOKUP($AK$1,選択肢!$A$1:$J$32,AG45,FALSE)=0,"-",VLOOKUP($AK$1,選択肢!$A$1:$J$32,AG45,FALSE))</f>
        <v>-</v>
      </c>
      <c r="AH40" s="344"/>
      <c r="AI40" s="344"/>
      <c r="AJ40" s="344"/>
      <c r="AK40" s="344"/>
      <c r="AL40" s="344" t="str">
        <f>IF(VLOOKUP($AK$1,選択肢!$A$1:$J$32,AL45,FALSE)=0,"-",VLOOKUP($AK$1,選択肢!$A$1:$J$32,AL45,FALSE))</f>
        <v>-</v>
      </c>
      <c r="AM40" s="344"/>
      <c r="AN40" s="62"/>
    </row>
    <row r="41" spans="1:40" ht="18" customHeight="1">
      <c r="A41" s="62"/>
      <c r="B41" s="66"/>
      <c r="C41" s="98" t="s">
        <v>190</v>
      </c>
      <c r="D41" s="98" t="s">
        <v>191</v>
      </c>
      <c r="E41" s="97" t="s">
        <v>190</v>
      </c>
      <c r="F41" s="343" t="s">
        <v>191</v>
      </c>
      <c r="G41" s="343"/>
      <c r="H41" s="343"/>
      <c r="I41" s="340" t="s">
        <v>190</v>
      </c>
      <c r="J41" s="341"/>
      <c r="K41" s="342"/>
      <c r="L41" s="340" t="s">
        <v>191</v>
      </c>
      <c r="M41" s="341"/>
      <c r="N41" s="342"/>
      <c r="O41" s="340" t="s">
        <v>190</v>
      </c>
      <c r="P41" s="341"/>
      <c r="Q41" s="342"/>
      <c r="R41" s="340" t="s">
        <v>191</v>
      </c>
      <c r="S41" s="341"/>
      <c r="T41" s="342"/>
      <c r="U41" s="340" t="s">
        <v>190</v>
      </c>
      <c r="V41" s="341"/>
      <c r="W41" s="342"/>
      <c r="X41" s="340" t="s">
        <v>191</v>
      </c>
      <c r="Y41" s="341"/>
      <c r="Z41" s="342"/>
      <c r="AA41" s="340" t="s">
        <v>190</v>
      </c>
      <c r="AB41" s="341"/>
      <c r="AC41" s="342"/>
      <c r="AD41" s="340" t="s">
        <v>191</v>
      </c>
      <c r="AE41" s="341"/>
      <c r="AF41" s="342"/>
      <c r="AG41" s="340" t="s">
        <v>190</v>
      </c>
      <c r="AH41" s="341"/>
      <c r="AI41" s="342"/>
      <c r="AJ41" s="340" t="s">
        <v>191</v>
      </c>
      <c r="AK41" s="342"/>
      <c r="AL41" s="97" t="s">
        <v>27</v>
      </c>
      <c r="AM41" s="97" t="s">
        <v>216</v>
      </c>
      <c r="AN41" s="62"/>
    </row>
    <row r="42" spans="1:40" ht="18" customHeight="1">
      <c r="A42" s="62"/>
      <c r="B42" s="74" t="s">
        <v>192</v>
      </c>
      <c r="C42" s="97">
        <f>COUNTIFS($B$11:$B$30,C$40,$C$11:$C$30,"A",$E$11:$E$30,"*")</f>
        <v>1</v>
      </c>
      <c r="D42" s="97">
        <f>COUNTIFS($B$11:$B$30,C$40,$C$11:$C$30,"B",$E$11:$E$30,"*")</f>
        <v>0</v>
      </c>
      <c r="E42" s="97">
        <f>COUNTIFS($B$11:$B$30,E$40,$C$11:$C$30,"A",$E$11:$E$30,"*")</f>
        <v>0</v>
      </c>
      <c r="F42" s="340">
        <f>COUNTIFS($B$11:$B$30,E$40,$C$11:$C$30,"B",$E$11:$E$30,"*")</f>
        <v>1</v>
      </c>
      <c r="G42" s="341"/>
      <c r="H42" s="342"/>
      <c r="I42" s="340">
        <f>COUNTIFS($B$11:$B$30,I$40,$C$11:$C$30,"A",$E$11:$E$30,"*")</f>
        <v>0</v>
      </c>
      <c r="J42" s="341"/>
      <c r="K42" s="342"/>
      <c r="L42" s="340">
        <f>COUNTIFS($B$11:$B$30,I$40,$C$11:$C$30,"B",$E$11:$E$30,"*")</f>
        <v>0</v>
      </c>
      <c r="M42" s="341"/>
      <c r="N42" s="342"/>
      <c r="O42" s="340">
        <f>COUNTIFS($B$11:$B$30,O$40,$C$11:$C$30,"A",$E$11:$E$30,"*")</f>
        <v>0</v>
      </c>
      <c r="P42" s="341"/>
      <c r="Q42" s="342"/>
      <c r="R42" s="340">
        <f>COUNTIFS($B$11:$B$30,O$40,$C$11:$C$30,"B",$E$11:$E$30,"*")</f>
        <v>0</v>
      </c>
      <c r="S42" s="341"/>
      <c r="T42" s="342"/>
      <c r="U42" s="340">
        <f>COUNTIFS($B$11:$B$30,U$40,$C$11:$C$30,"A",$E$11:$E$30,"*")</f>
        <v>0</v>
      </c>
      <c r="V42" s="341"/>
      <c r="W42" s="342"/>
      <c r="X42" s="340">
        <f>COUNTIFS($B$11:$B$30,U$40,$C$11:$C$30,"B",$E$11:$E$30,"*")</f>
        <v>0</v>
      </c>
      <c r="Y42" s="341"/>
      <c r="Z42" s="342"/>
      <c r="AA42" s="340">
        <f>COUNTIFS($B$11:$B$30,AA$40,$C$11:$C$30,"A",$E$11:$E$30,"*")</f>
        <v>0</v>
      </c>
      <c r="AB42" s="341"/>
      <c r="AC42" s="342"/>
      <c r="AD42" s="340">
        <f>COUNTIFS($B$11:$B$30,AA$40,$C$11:$C$30,"B",$E$11:$E$30,"*")</f>
        <v>0</v>
      </c>
      <c r="AE42" s="341"/>
      <c r="AF42" s="342"/>
      <c r="AG42" s="340">
        <f>COUNTIFS($B$11:$B$30,AG$40,$C$11:$C$30,"A",$E$11:$E$30,"*")</f>
        <v>0</v>
      </c>
      <c r="AH42" s="341"/>
      <c r="AI42" s="342"/>
      <c r="AJ42" s="340">
        <f>COUNTIFS($B$11:$B$30,AG$40,$C$11:$C$30,"B",$E$11:$E$30,"*")</f>
        <v>0</v>
      </c>
      <c r="AK42" s="342"/>
      <c r="AL42" s="97">
        <f>COUNTIFS($B$11:$B$30,AL$40,$C$11:$C$30,"A",$E$11:$E$30,"*")</f>
        <v>0</v>
      </c>
      <c r="AM42" s="97">
        <f>COUNTIFS($B$11:$B$30,AL$40,$C$11:$C$30,"B",$E$11:$E$30,"*")</f>
        <v>0</v>
      </c>
      <c r="AN42" s="62"/>
    </row>
    <row r="43" spans="1:40" ht="18" customHeight="1">
      <c r="A43" s="62"/>
      <c r="B43" s="80" t="s">
        <v>193</v>
      </c>
      <c r="C43" s="97">
        <f>COUNTIFS($B$11:$B$30,C$40,$C$11:$C$30,"C",$E$11:$E$30,"*")</f>
        <v>0</v>
      </c>
      <c r="D43" s="97">
        <f>COUNTIFS($B$11:$B$30,C$40,$C$11:$C$30,"D",$E$11:$E$30,"*")</f>
        <v>0</v>
      </c>
      <c r="E43" s="97">
        <f>COUNTIFS($B$11:$B$30,E$40,$C$11:$C$30,"C",$E$11:$E$30,"*")</f>
        <v>1</v>
      </c>
      <c r="F43" s="340">
        <f>COUNTIFS($B$11:$B$30,E$40,$C$11:$C$30,"D",$E$11:$E$30,"*")</f>
        <v>0</v>
      </c>
      <c r="G43" s="341"/>
      <c r="H43" s="342"/>
      <c r="I43" s="340">
        <f>COUNTIFS($B$11:$B$30,I$40,$C$11:$C$30,"C",$E$11:$E$30,"*")</f>
        <v>0</v>
      </c>
      <c r="J43" s="341"/>
      <c r="K43" s="342"/>
      <c r="L43" s="340">
        <f>COUNTIFS($B$11:$B$30,I$40,$C$11:$C$30,"D",$E$11:$E$30,"*")</f>
        <v>1</v>
      </c>
      <c r="M43" s="341"/>
      <c r="N43" s="342"/>
      <c r="O43" s="340">
        <f>COUNTIFS($B$11:$B$30,O$40,$C$11:$C$30,"C",$E$11:$E$30,"*")</f>
        <v>0</v>
      </c>
      <c r="P43" s="341"/>
      <c r="Q43" s="342"/>
      <c r="R43" s="340">
        <f>COUNTIFS($B$11:$B$30,O$40,$C$11:$C$30,"D",$E$11:$E$30,"*")</f>
        <v>0</v>
      </c>
      <c r="S43" s="341"/>
      <c r="T43" s="342"/>
      <c r="U43" s="340">
        <f>COUNTIFS($B$11:$B$30,U$40,$C$11:$C$30,"C",$E$11:$E$30,"*")</f>
        <v>0</v>
      </c>
      <c r="V43" s="341"/>
      <c r="W43" s="342"/>
      <c r="X43" s="340">
        <f>COUNTIFS($B$11:$B$30,U$40,$C$11:$C$30,"D",$E$11:$E$30,"*")</f>
        <v>0</v>
      </c>
      <c r="Y43" s="341"/>
      <c r="Z43" s="342"/>
      <c r="AA43" s="340">
        <f>COUNTIFS($B$11:$B$30,AA$40,$C$11:$C$30,"C",$E$11:$E$30,"*")</f>
        <v>0</v>
      </c>
      <c r="AB43" s="341"/>
      <c r="AC43" s="342"/>
      <c r="AD43" s="340">
        <f>COUNTIFS($B$11:$B$30,AA$40,$C$11:$C$30,"D",$E$11:$E$30,"*")</f>
        <v>0</v>
      </c>
      <c r="AE43" s="341"/>
      <c r="AF43" s="342"/>
      <c r="AG43" s="340">
        <f>COUNTIFS($B$11:$B$30,AG$40,$C$11:$C$30,"C",$E$11:$E$30,"*")</f>
        <v>0</v>
      </c>
      <c r="AH43" s="341"/>
      <c r="AI43" s="342"/>
      <c r="AJ43" s="340">
        <f>COUNTIFS($B$11:$B$30,AG$40,$C$11:$C$30,"D",$E$11:$E$30,"*")</f>
        <v>0</v>
      </c>
      <c r="AK43" s="342"/>
      <c r="AL43" s="97">
        <f>COUNTIFS($B$11:$B$30,AL$40,$C$11:$C$30,"C",$E$11:$E$30,"*")</f>
        <v>0</v>
      </c>
      <c r="AM43" s="97">
        <f>COUNTIFS($B$11:$B$30,AL$40,$C$11:$C$30,"D",$E$11:$E$30,"*")</f>
        <v>0</v>
      </c>
      <c r="AN43" s="62"/>
    </row>
    <row r="44" spans="1:40" ht="24.9" customHeight="1">
      <c r="A44" s="62"/>
      <c r="B44" s="80" t="s">
        <v>194</v>
      </c>
      <c r="C44" s="337" t="str">
        <f>IF($AK$3="４週",SUMIFS($AK$11:$AK$30,$B$11:$B$30,C40)/4/$AH$5,IF($AK$3="歴月",SUMIFS($AK$11:$AK$30,$B$11:$B$30,C40)/$AL$5,"記載する期間を選択してください"))</f>
        <v>記載する期間を選択してください</v>
      </c>
      <c r="D44" s="345"/>
      <c r="E44" s="337" t="str">
        <f>IF($AK$3="４週",SUMIFS($AK$11:$AK$30,$B$11:$B$30,E40)/4/$AH$5,IF($AK$3="歴月",SUMIFS($AK$11:$AK$30,$B$11:$B$30,E40)/$AL$5,"記載する期間を選択してください"))</f>
        <v>記載する期間を選択してください</v>
      </c>
      <c r="F44" s="338"/>
      <c r="G44" s="338"/>
      <c r="H44" s="345"/>
      <c r="I44" s="337" t="str">
        <f>IF($AK$3="４週",SUMIFS($AK$11:$AK$30,$B$11:$B$30,I40)/4/$AH$5,IF($AK$3="歴月",SUMIFS($AK$11:$AK$30,$B$11:$B$30,I40)/$AL$5,"記載する期間を選択してください"))</f>
        <v>記載する期間を選択してください</v>
      </c>
      <c r="J44" s="338"/>
      <c r="K44" s="338"/>
      <c r="L44" s="338"/>
      <c r="M44" s="338"/>
      <c r="N44" s="345"/>
      <c r="O44" s="337" t="str">
        <f>IF($AK$3="４週",SUMIFS($AK$11:$AK$30,$B$11:$B$30,O40)/4/$AH$5,IF($AK$3="歴月",SUMIFS($AK$11:$AK$30,$B$11:$B$30,O40)/$AL$5,"記載する期間を選択してください"))</f>
        <v>記載する期間を選択してください</v>
      </c>
      <c r="P44" s="338"/>
      <c r="Q44" s="338"/>
      <c r="R44" s="338"/>
      <c r="S44" s="338"/>
      <c r="T44" s="345"/>
      <c r="U44" s="337" t="str">
        <f>IF($AK$3="４週",SUMIFS($AK$11:$AK$30,$B$11:$B$30,U40)/4/$AH$5,IF($AK$3="歴月",SUMIFS($AK$11:$AK$30,$B$11:$B$30,U40)/$AL$5,"記載する期間を選択してください"))</f>
        <v>記載する期間を選択してください</v>
      </c>
      <c r="V44" s="338"/>
      <c r="W44" s="338"/>
      <c r="X44" s="338"/>
      <c r="Y44" s="338"/>
      <c r="Z44" s="345"/>
      <c r="AA44" s="337" t="str">
        <f>IF($AK$3="４週",SUMIFS($AK$11:$AK$30,$B$11:$B$30,AA40)/4/$AH$5,IF($AK$3="歴月",SUMIFS($AK$11:$AK$30,$B$11:$B$30,AA40)/$AL$5,"記載する期間を選択してください"))</f>
        <v>記載する期間を選択してください</v>
      </c>
      <c r="AB44" s="338"/>
      <c r="AC44" s="338"/>
      <c r="AD44" s="338"/>
      <c r="AE44" s="338"/>
      <c r="AF44" s="345"/>
      <c r="AG44" s="337" t="str">
        <f>IF($AK$3="４週",SUMIFS($AK$11:$AK$30,$B$11:$B$30,AG40)/4/$AH$5,IF($AK$3="歴月",SUMIFS($AK$11:$AK$30,$B$11:$B$30,AG40)/$AL$5,"記載する期間を選択してください"))</f>
        <v>記載する期間を選択してください</v>
      </c>
      <c r="AH44" s="338"/>
      <c r="AI44" s="338"/>
      <c r="AJ44" s="338"/>
      <c r="AK44" s="345"/>
      <c r="AL44" s="337" t="str">
        <f>IF($AK$3="４週",SUMIFS($AK$11:$AK$30,$B$11:$B$30,AL40)/4/$AH$5,IF($AK$3="歴月",SUMIFS($AK$11:$AK$30,$B$11:$B$30,AL40)/$AL$5,"記載する期間を選択してください"))</f>
        <v>記載する期間を選択してください</v>
      </c>
      <c r="AM44" s="345"/>
      <c r="AN44" s="62"/>
    </row>
    <row r="45" spans="1:40" ht="5.0999999999999996" customHeight="1">
      <c r="A45" s="62"/>
      <c r="B45" s="59"/>
      <c r="C45" s="76">
        <v>2</v>
      </c>
      <c r="D45" s="76"/>
      <c r="E45" s="76">
        <v>3</v>
      </c>
      <c r="F45" s="76"/>
      <c r="G45" s="76"/>
      <c r="H45" s="76"/>
      <c r="I45" s="76">
        <v>4</v>
      </c>
      <c r="J45" s="76"/>
      <c r="K45" s="76"/>
      <c r="L45" s="76"/>
      <c r="M45" s="76"/>
      <c r="N45" s="76"/>
      <c r="O45" s="76">
        <v>5</v>
      </c>
      <c r="P45" s="76"/>
      <c r="Q45" s="76"/>
      <c r="R45" s="76"/>
      <c r="S45" s="76"/>
      <c r="T45" s="76"/>
      <c r="U45" s="76">
        <v>6</v>
      </c>
      <c r="V45" s="76"/>
      <c r="W45" s="76"/>
      <c r="X45" s="76"/>
      <c r="Y45" s="76"/>
      <c r="Z45" s="76"/>
      <c r="AA45" s="76">
        <v>7</v>
      </c>
      <c r="AB45" s="76"/>
      <c r="AC45" s="76"/>
      <c r="AD45" s="76"/>
      <c r="AE45" s="76"/>
      <c r="AF45" s="76"/>
      <c r="AG45" s="76">
        <v>8</v>
      </c>
      <c r="AH45" s="76"/>
      <c r="AI45" s="76"/>
      <c r="AJ45" s="76"/>
      <c r="AK45" s="76"/>
      <c r="AL45" s="76">
        <v>9</v>
      </c>
      <c r="AM45" s="96"/>
      <c r="AN45" s="62"/>
    </row>
    <row r="46" spans="1:40" ht="15" customHeight="1">
      <c r="A46" s="60" t="s">
        <v>118</v>
      </c>
      <c r="B46" s="87"/>
      <c r="C46" s="88"/>
      <c r="D46" s="88"/>
      <c r="E46" s="88"/>
      <c r="F46" s="89"/>
      <c r="G46" s="88"/>
      <c r="H46" s="76"/>
      <c r="I46" s="76"/>
      <c r="J46" s="76"/>
      <c r="K46" s="76"/>
      <c r="L46" s="76"/>
      <c r="M46" s="76"/>
      <c r="N46" s="76"/>
      <c r="O46" s="76"/>
      <c r="P46" s="76"/>
      <c r="Q46" s="76"/>
      <c r="R46" s="76">
        <v>6</v>
      </c>
      <c r="S46" s="76"/>
      <c r="T46" s="76"/>
      <c r="U46" s="76"/>
      <c r="V46" s="76"/>
      <c r="W46" s="76"/>
      <c r="X46" s="76">
        <v>7</v>
      </c>
      <c r="Y46" s="76"/>
      <c r="Z46" s="76"/>
      <c r="AA46" s="76"/>
      <c r="AB46" s="76"/>
      <c r="AC46" s="76"/>
      <c r="AD46" s="76">
        <v>8</v>
      </c>
      <c r="AE46" s="76"/>
      <c r="AF46" s="76"/>
      <c r="AG46" s="77"/>
      <c r="AH46" s="77"/>
      <c r="AI46" s="77"/>
      <c r="AJ46" s="77">
        <v>9</v>
      </c>
      <c r="AK46" s="75"/>
      <c r="AL46" s="75"/>
      <c r="AM46" s="62"/>
    </row>
    <row r="47" spans="1:40" s="60" customFormat="1" ht="15" customHeight="1">
      <c r="A47" s="60" t="s">
        <v>119</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s="60" customFormat="1" ht="15" customHeight="1">
      <c r="A48" s="60" t="s">
        <v>120</v>
      </c>
      <c r="B48" s="83"/>
      <c r="C48" s="83"/>
      <c r="D48" s="83"/>
      <c r="E48" s="83"/>
      <c r="F48" s="83"/>
      <c r="G48" s="83"/>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row>
    <row r="49" spans="1:39" s="60" customFormat="1" ht="15" customHeight="1">
      <c r="A49" s="60" t="s">
        <v>121</v>
      </c>
      <c r="B49" s="83"/>
      <c r="C49" s="83"/>
      <c r="D49" s="83"/>
      <c r="E49" s="83"/>
      <c r="F49" s="83"/>
      <c r="G49" s="83"/>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row>
    <row r="50" spans="1:39" s="60" customFormat="1" ht="15" customHeight="1">
      <c r="A50" s="60" t="s">
        <v>122</v>
      </c>
      <c r="B50" s="83"/>
      <c r="C50" s="83"/>
      <c r="D50" s="83"/>
      <c r="E50" s="83"/>
      <c r="F50" s="83"/>
      <c r="G50" s="83"/>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row>
    <row r="51" spans="1:39" ht="15" customHeight="1">
      <c r="A51" s="60" t="s">
        <v>123</v>
      </c>
      <c r="B51" s="90"/>
      <c r="C51" s="60"/>
      <c r="D51" s="60"/>
      <c r="E51" s="60"/>
      <c r="F51" s="60"/>
      <c r="G51" s="60"/>
    </row>
    <row r="52" spans="1:39" ht="15" customHeight="1">
      <c r="A52" s="60" t="s">
        <v>124</v>
      </c>
      <c r="B52" s="90"/>
      <c r="C52" s="60"/>
      <c r="D52" s="60"/>
      <c r="E52" s="60"/>
      <c r="F52" s="60"/>
      <c r="G52" s="60"/>
    </row>
    <row r="53" spans="1:39" ht="15" customHeight="1">
      <c r="A53" s="60"/>
      <c r="B53" s="74" t="s">
        <v>125</v>
      </c>
      <c r="C53" s="322" t="s">
        <v>126</v>
      </c>
      <c r="D53" s="322"/>
      <c r="E53" s="322"/>
      <c r="F53" s="60"/>
      <c r="G53" s="60"/>
    </row>
    <row r="54" spans="1:39" ht="15" customHeight="1">
      <c r="A54" s="60"/>
      <c r="B54" s="93" t="s">
        <v>127</v>
      </c>
      <c r="C54" s="346" t="s">
        <v>128</v>
      </c>
      <c r="D54" s="346"/>
      <c r="E54" s="346"/>
      <c r="F54" s="60"/>
      <c r="G54" s="60"/>
    </row>
    <row r="55" spans="1:39" ht="15" customHeight="1">
      <c r="A55" s="60"/>
      <c r="B55" s="93" t="s">
        <v>129</v>
      </c>
      <c r="C55" s="346" t="s">
        <v>130</v>
      </c>
      <c r="D55" s="346"/>
      <c r="E55" s="346"/>
      <c r="F55" s="60"/>
      <c r="G55" s="60"/>
    </row>
    <row r="56" spans="1:39" ht="15" customHeight="1">
      <c r="A56" s="60"/>
      <c r="B56" s="93" t="s">
        <v>131</v>
      </c>
      <c r="C56" s="346" t="s">
        <v>132</v>
      </c>
      <c r="D56" s="346"/>
      <c r="E56" s="346"/>
      <c r="F56" s="60"/>
      <c r="G56" s="60"/>
    </row>
    <row r="57" spans="1:39" ht="15" customHeight="1">
      <c r="A57" s="60"/>
      <c r="B57" s="93" t="s">
        <v>133</v>
      </c>
      <c r="C57" s="346" t="s">
        <v>134</v>
      </c>
      <c r="D57" s="346"/>
      <c r="E57" s="346"/>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0"/>
      <c r="C61" s="60"/>
      <c r="D61" s="60"/>
      <c r="E61" s="60"/>
      <c r="F61" s="60"/>
      <c r="G61" s="60"/>
    </row>
    <row r="62" spans="1:39" ht="15" customHeight="1">
      <c r="A62" s="60" t="s">
        <v>139</v>
      </c>
      <c r="B62" s="90"/>
      <c r="C62" s="60"/>
      <c r="D62" s="60"/>
      <c r="E62" s="60"/>
      <c r="F62" s="60"/>
      <c r="G62" s="60"/>
    </row>
    <row r="63" spans="1:39" ht="15" customHeight="1">
      <c r="A63" s="60" t="s">
        <v>140</v>
      </c>
      <c r="B63" s="90"/>
      <c r="C63" s="60"/>
      <c r="D63" s="60"/>
      <c r="E63" s="60"/>
      <c r="F63" s="60"/>
      <c r="G63" s="60"/>
    </row>
    <row r="64" spans="1:39" ht="15" customHeight="1">
      <c r="A64" s="60" t="s">
        <v>141</v>
      </c>
      <c r="B64" s="90"/>
      <c r="C64" s="60"/>
      <c r="D64" s="60"/>
      <c r="E64" s="60"/>
      <c r="F64" s="60"/>
      <c r="G64" s="60"/>
    </row>
    <row r="65" spans="1:7" ht="15" customHeight="1">
      <c r="A65" s="60" t="s">
        <v>142</v>
      </c>
      <c r="B65" s="90"/>
      <c r="C65" s="60"/>
      <c r="D65" s="60"/>
      <c r="E65" s="60"/>
      <c r="F65" s="60"/>
      <c r="G65" s="60"/>
    </row>
    <row r="66" spans="1:7" ht="15" customHeight="1">
      <c r="A66" s="60" t="s">
        <v>143</v>
      </c>
      <c r="B66" s="90"/>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0"/>
      <c r="C69" s="60"/>
      <c r="D69" s="60"/>
      <c r="E69" s="60"/>
      <c r="F69" s="60"/>
      <c r="G69" s="60"/>
    </row>
    <row r="70" spans="1:7" ht="15" customHeight="1">
      <c r="A70" s="60" t="s">
        <v>147</v>
      </c>
      <c r="B70" s="90"/>
      <c r="C70" s="60"/>
      <c r="D70" s="60"/>
      <c r="E70" s="60"/>
      <c r="F70" s="60"/>
      <c r="G70" s="60"/>
    </row>
    <row r="71" spans="1:7" ht="15" customHeight="1">
      <c r="A71" s="60" t="s">
        <v>148</v>
      </c>
      <c r="B71" s="90"/>
      <c r="C71" s="60"/>
      <c r="D71" s="60"/>
      <c r="E71" s="60"/>
      <c r="F71" s="60"/>
      <c r="G71" s="60"/>
    </row>
    <row r="72" spans="1:7" ht="15" customHeight="1">
      <c r="A72" s="60" t="s">
        <v>149</v>
      </c>
      <c r="B72" s="90"/>
      <c r="C72" s="60"/>
      <c r="D72" s="60"/>
      <c r="E72" s="60"/>
      <c r="F72" s="60"/>
      <c r="G72" s="60"/>
    </row>
    <row r="73" spans="1:7" ht="15" customHeight="1">
      <c r="A73" s="60" t="s">
        <v>150</v>
      </c>
      <c r="B73" s="90"/>
      <c r="C73" s="60"/>
      <c r="D73" s="60"/>
      <c r="E73" s="60"/>
      <c r="F73" s="60"/>
      <c r="G73" s="60"/>
    </row>
    <row r="74" spans="1:7" ht="15" customHeight="1">
      <c r="A74" s="60" t="s">
        <v>151</v>
      </c>
      <c r="B74" s="90"/>
      <c r="C74" s="60"/>
      <c r="D74" s="60"/>
      <c r="E74" s="60"/>
      <c r="F74" s="60"/>
      <c r="G74" s="60"/>
    </row>
    <row r="75" spans="1:7" ht="15" customHeight="1">
      <c r="A75" s="60" t="s">
        <v>152</v>
      </c>
      <c r="B75" s="90"/>
      <c r="C75" s="60"/>
      <c r="D75" s="60"/>
      <c r="E75" s="60"/>
      <c r="F75" s="60"/>
      <c r="G75" s="60"/>
    </row>
    <row r="76" spans="1:7" ht="15" customHeight="1">
      <c r="A76" s="60" t="s">
        <v>153</v>
      </c>
      <c r="B76" s="90"/>
      <c r="C76" s="60"/>
      <c r="D76" s="60"/>
      <c r="E76" s="60"/>
      <c r="F76" s="60"/>
      <c r="G76" s="60"/>
    </row>
  </sheetData>
  <mergeCells count="124">
    <mergeCell ref="AP1:AR5"/>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hyperlinks>
    <hyperlink ref="AP1:AR5" location="表紙!A1" display="表紙!A1" xr:uid="{B2AC9B64-B22E-48C6-9BD5-5E3318C227A8}"/>
  </hyperlink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R76"/>
  <sheetViews>
    <sheetView showGridLines="0" view="pageBreakPreview" zoomScaleNormal="100" zoomScaleSheetLayoutView="100" workbookViewId="0">
      <selection activeCell="B17" sqref="B17"/>
    </sheetView>
  </sheetViews>
  <sheetFormatPr defaultColWidth="8.19921875" defaultRowHeight="21" customHeight="1"/>
  <cols>
    <col min="1" max="1" width="2.59765625" style="59" customWidth="1"/>
    <col min="2" max="2" width="15.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299</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135"/>
      <c r="AF5" s="135"/>
      <c r="AG5" s="135"/>
      <c r="AH5" s="135"/>
      <c r="AI5" s="136" t="s">
        <v>300</v>
      </c>
      <c r="AJ5" s="79"/>
      <c r="AK5" s="314"/>
      <c r="AL5" s="314"/>
      <c r="AM5" s="314"/>
      <c r="AN5" s="314"/>
      <c r="AP5" s="431"/>
      <c r="AQ5" s="432"/>
      <c r="AR5" s="433"/>
    </row>
    <row r="6" spans="1:44"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315"/>
      <c r="AI6" s="315"/>
      <c r="AJ6" s="315"/>
      <c r="AK6" s="85" t="s">
        <v>100</v>
      </c>
      <c r="AL6" s="134"/>
      <c r="AM6" s="85" t="s">
        <v>101</v>
      </c>
      <c r="AN6" s="62"/>
    </row>
    <row r="7" spans="1:44"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4" ht="15" customHeight="1">
      <c r="A8" s="323" t="s">
        <v>102</v>
      </c>
      <c r="B8" s="325" t="s">
        <v>103</v>
      </c>
      <c r="C8" s="300" t="s">
        <v>104</v>
      </c>
      <c r="D8" s="322" t="s">
        <v>105</v>
      </c>
      <c r="E8" s="288" t="s">
        <v>106</v>
      </c>
      <c r="F8" s="324" t="s">
        <v>107</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292" t="s">
        <v>108</v>
      </c>
      <c r="AL8" s="320" t="s">
        <v>109</v>
      </c>
      <c r="AM8" s="321" t="s">
        <v>110</v>
      </c>
      <c r="AN8" s="321"/>
    </row>
    <row r="9" spans="1:44"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292"/>
      <c r="AL9" s="320"/>
      <c r="AM9" s="321"/>
      <c r="AN9" s="321"/>
    </row>
    <row r="10" spans="1:44"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2"/>
      <c r="AL10" s="320"/>
      <c r="AM10" s="321"/>
      <c r="AN10" s="321"/>
    </row>
    <row r="11" spans="1:44"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2"/>
      <c r="AL11" s="320"/>
      <c r="AM11" s="321"/>
      <c r="AN11" s="321"/>
    </row>
    <row r="12" spans="1:44"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c r="AO12" s="139" t="str">
        <f>IF(B12="","",IF(ISERROR(MATCH(B12,$C$39:$AM$39,0)),"その他職員",B12))</f>
        <v>管理者</v>
      </c>
    </row>
    <row r="13" spans="1:44" ht="18" customHeight="1">
      <c r="A13" s="73">
        <v>2</v>
      </c>
      <c r="B13" s="99" t="s">
        <v>301</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c r="AO13" s="139" t="str">
        <f t="shared" ref="AO13:AO31" si="2">IF(B13="","",IF(ISERROR(MATCH(B13,$C$39:$AM$39,0)),"その他職員",B13))</f>
        <v>児童発達支援管理責任者</v>
      </c>
    </row>
    <row r="14" spans="1:44" ht="18" customHeight="1">
      <c r="A14" s="73">
        <v>3</v>
      </c>
      <c r="B14" s="99" t="s">
        <v>302</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c r="AO14" s="139" t="str">
        <f t="shared" si="2"/>
        <v>児童指導員</v>
      </c>
    </row>
    <row r="15" spans="1:44" ht="18" customHeight="1">
      <c r="A15" s="73">
        <v>4</v>
      </c>
      <c r="B15" s="99" t="s">
        <v>303</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c r="AO15" s="139" t="str">
        <f t="shared" si="2"/>
        <v>保育士</v>
      </c>
    </row>
    <row r="16" spans="1:44" ht="18" customHeight="1">
      <c r="A16" s="73">
        <v>5</v>
      </c>
      <c r="B16" s="99" t="s">
        <v>304</v>
      </c>
      <c r="C16" s="81" t="s">
        <v>127</v>
      </c>
      <c r="D16" s="100"/>
      <c r="E16" s="101" t="s">
        <v>274</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c r="AO16" s="139" t="str">
        <f t="shared" si="2"/>
        <v>その他職員</v>
      </c>
    </row>
    <row r="17" spans="1:41"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c r="AO17" s="139" t="str">
        <f t="shared" si="2"/>
        <v/>
      </c>
    </row>
    <row r="18" spans="1:41"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c r="AO18" s="139" t="str">
        <f t="shared" si="2"/>
        <v/>
      </c>
    </row>
    <row r="19" spans="1:41"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c r="AO19" s="139" t="str">
        <f t="shared" si="2"/>
        <v/>
      </c>
    </row>
    <row r="20" spans="1:41"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c r="AO20" s="139" t="str">
        <f t="shared" si="2"/>
        <v/>
      </c>
    </row>
    <row r="21" spans="1:41"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c r="AO21" s="139" t="str">
        <f t="shared" si="2"/>
        <v/>
      </c>
    </row>
    <row r="22" spans="1:41"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c r="AO22" s="139" t="str">
        <f t="shared" si="2"/>
        <v/>
      </c>
    </row>
    <row r="23" spans="1:41"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c r="AO23" s="139" t="str">
        <f t="shared" si="2"/>
        <v/>
      </c>
    </row>
    <row r="24" spans="1:41"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c r="AO24" s="139" t="str">
        <f t="shared" si="2"/>
        <v/>
      </c>
    </row>
    <row r="25" spans="1:41"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c r="AO25" s="139" t="str">
        <f t="shared" si="2"/>
        <v/>
      </c>
    </row>
    <row r="26" spans="1:41"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c r="AO26" s="139" t="str">
        <f t="shared" si="2"/>
        <v/>
      </c>
    </row>
    <row r="27" spans="1:41"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c r="AO27" s="139" t="str">
        <f t="shared" si="2"/>
        <v/>
      </c>
    </row>
    <row r="28" spans="1:41"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c r="AO28" s="139" t="str">
        <f t="shared" si="2"/>
        <v/>
      </c>
    </row>
    <row r="29" spans="1:41"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c r="AO29" s="139" t="str">
        <f t="shared" si="2"/>
        <v/>
      </c>
    </row>
    <row r="30" spans="1:41"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c r="AO30" s="139" t="str">
        <f t="shared" si="2"/>
        <v/>
      </c>
    </row>
    <row r="31" spans="1:41"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c r="AO31" s="139" t="str">
        <f t="shared" si="2"/>
        <v/>
      </c>
    </row>
    <row r="32" spans="1:41" ht="18" customHeight="1">
      <c r="A32" s="288" t="s">
        <v>116</v>
      </c>
      <c r="B32" s="293"/>
      <c r="C32" s="293"/>
      <c r="D32" s="293"/>
      <c r="E32" s="293"/>
      <c r="F32" s="71">
        <f>+SUM(F12:F31)</f>
        <v>0</v>
      </c>
      <c r="G32" s="71">
        <f t="shared" ref="G32:AJ32" si="3">+SUM(G12:G31)</f>
        <v>0</v>
      </c>
      <c r="H32" s="71">
        <f t="shared" si="3"/>
        <v>0</v>
      </c>
      <c r="I32" s="71">
        <f t="shared" si="3"/>
        <v>0</v>
      </c>
      <c r="J32" s="71">
        <f t="shared" si="3"/>
        <v>0</v>
      </c>
      <c r="K32" s="71">
        <f t="shared" si="3"/>
        <v>0</v>
      </c>
      <c r="L32" s="71">
        <f t="shared" si="3"/>
        <v>0</v>
      </c>
      <c r="M32" s="71">
        <f t="shared" si="3"/>
        <v>0</v>
      </c>
      <c r="N32" s="71">
        <f t="shared" si="3"/>
        <v>0</v>
      </c>
      <c r="O32" s="71">
        <f t="shared" si="3"/>
        <v>0</v>
      </c>
      <c r="P32" s="71">
        <f t="shared" si="3"/>
        <v>0</v>
      </c>
      <c r="Q32" s="71">
        <f t="shared" si="3"/>
        <v>0</v>
      </c>
      <c r="R32" s="71">
        <f t="shared" si="3"/>
        <v>0</v>
      </c>
      <c r="S32" s="71">
        <f t="shared" si="3"/>
        <v>0</v>
      </c>
      <c r="T32" s="71">
        <f t="shared" si="3"/>
        <v>0</v>
      </c>
      <c r="U32" s="71">
        <f t="shared" si="3"/>
        <v>0</v>
      </c>
      <c r="V32" s="71">
        <f t="shared" si="3"/>
        <v>0</v>
      </c>
      <c r="W32" s="71">
        <f t="shared" si="3"/>
        <v>0</v>
      </c>
      <c r="X32" s="71">
        <f t="shared" si="3"/>
        <v>0</v>
      </c>
      <c r="Y32" s="71">
        <f t="shared" si="3"/>
        <v>0</v>
      </c>
      <c r="Z32" s="71">
        <f t="shared" si="3"/>
        <v>0</v>
      </c>
      <c r="AA32" s="71">
        <f t="shared" si="3"/>
        <v>0</v>
      </c>
      <c r="AB32" s="71">
        <f t="shared" si="3"/>
        <v>0</v>
      </c>
      <c r="AC32" s="71">
        <f t="shared" si="3"/>
        <v>0</v>
      </c>
      <c r="AD32" s="71">
        <f t="shared" si="3"/>
        <v>0</v>
      </c>
      <c r="AE32" s="71">
        <f t="shared" si="3"/>
        <v>0</v>
      </c>
      <c r="AF32" s="71">
        <f t="shared" si="3"/>
        <v>0</v>
      </c>
      <c r="AG32" s="71">
        <f t="shared" si="3"/>
        <v>0</v>
      </c>
      <c r="AH32" s="71">
        <f t="shared" si="3"/>
        <v>0</v>
      </c>
      <c r="AI32" s="71">
        <f t="shared" si="3"/>
        <v>0</v>
      </c>
      <c r="AJ32" s="71">
        <f t="shared" si="3"/>
        <v>0</v>
      </c>
      <c r="AK32" s="69">
        <f t="shared" si="1"/>
        <v>0</v>
      </c>
      <c r="AL32" s="70">
        <f t="shared" si="0"/>
        <v>0</v>
      </c>
      <c r="AM32" s="323"/>
      <c r="AN32" s="323"/>
      <c r="AO32" s="138"/>
    </row>
    <row r="33" spans="1:41" ht="18" customHeight="1">
      <c r="A33" s="293" t="s">
        <v>117</v>
      </c>
      <c r="B33" s="293"/>
      <c r="C33" s="293"/>
      <c r="D33" s="293"/>
      <c r="E33" s="289"/>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323"/>
      <c r="AN33" s="323"/>
      <c r="AO33" s="138"/>
    </row>
    <row r="34" spans="1:41"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1"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1"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1" ht="5.0999999999999996" customHeight="1">
      <c r="A37" s="83"/>
      <c r="B37" s="83"/>
      <c r="C37" s="83"/>
      <c r="D37" s="83"/>
      <c r="E37" s="83"/>
      <c r="F37" s="83"/>
      <c r="G37" s="83"/>
      <c r="H37" s="83"/>
      <c r="I37" s="83"/>
      <c r="J37" s="60"/>
      <c r="K37" s="60"/>
      <c r="L37" s="60"/>
      <c r="M37" s="102"/>
      <c r="N37" s="60"/>
      <c r="O37" s="60"/>
      <c r="P37" s="60"/>
      <c r="Q37"/>
      <c r="W37" s="66"/>
      <c r="X37" s="60"/>
      <c r="Y37" s="60"/>
      <c r="Z37" s="60"/>
      <c r="AA37" s="60"/>
      <c r="AB37" s="60"/>
      <c r="AC37" s="60"/>
      <c r="AD37" s="60"/>
      <c r="AE37" s="60"/>
      <c r="AF37" s="60"/>
      <c r="AG37" s="60"/>
      <c r="AH37" s="60"/>
      <c r="AI37" s="60"/>
      <c r="AJ37" s="102"/>
      <c r="AK37" s="60"/>
      <c r="AL37" s="66"/>
      <c r="AM37" s="66"/>
      <c r="AN37" s="62"/>
    </row>
    <row r="38" spans="1:41" ht="21" customHeight="1">
      <c r="A38" s="67" t="s">
        <v>305</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 customHeight="1">
      <c r="A39" s="62"/>
      <c r="B39" s="66"/>
      <c r="C39" s="337" t="str">
        <f>IF(VLOOKUP($AK$1,選択肢!$A$1:$J$32,C44,FALSE)=0,"-",VLOOKUP($AK$1,選択肢!$A$1:$J$32,C44,FALSE))</f>
        <v>管理者</v>
      </c>
      <c r="D39" s="338"/>
      <c r="E39" s="344" t="str">
        <f>IF(VLOOKUP($AK$1,選択肢!$A$1:$J$32,E44,FALSE)=0,"-",VLOOKUP($AK$1,選択肢!$A$1:$J$32,E44,FALSE))</f>
        <v>児童発達支援管理責任者</v>
      </c>
      <c r="F39" s="344"/>
      <c r="G39" s="344"/>
      <c r="H39" s="344"/>
      <c r="I39" s="337" t="str">
        <f>IF(VLOOKUP($AK$1,選択肢!$A$1:$J$32,I44,FALSE)=0,"-",VLOOKUP($AK$1,選択肢!$A$1:$J$32,I44,FALSE))</f>
        <v>児童指導員</v>
      </c>
      <c r="J39" s="338"/>
      <c r="K39" s="338"/>
      <c r="L39" s="338"/>
      <c r="M39" s="338"/>
      <c r="N39" s="345"/>
      <c r="O39" s="337" t="str">
        <f>IF(VLOOKUP($AK$1,選択肢!$A$1:$J$32,O44,FALSE)=0,"-",VLOOKUP($AK$1,選択肢!$A$1:$J$32,O44,FALSE))</f>
        <v>保育士</v>
      </c>
      <c r="P39" s="338"/>
      <c r="Q39" s="338"/>
      <c r="R39" s="338"/>
      <c r="S39" s="338"/>
      <c r="T39" s="345"/>
      <c r="U39" s="337" t="str">
        <f>IF(VLOOKUP($AK$1,選択肢!$A$1:$J$32,U44,FALSE)=0,"-",VLOOKUP($AK$1,選択肢!$A$1:$J$32,U44,FALSE))</f>
        <v>機能訓練担当職員</v>
      </c>
      <c r="V39" s="338"/>
      <c r="W39" s="338"/>
      <c r="X39" s="338"/>
      <c r="Y39" s="338"/>
      <c r="Z39" s="345"/>
      <c r="AA39" s="337" t="str">
        <f>IF(VLOOKUP($AK$1,選択肢!$A$1:$J$32,AA44,FALSE)=0,"-",VLOOKUP($AK$1,選択肢!$A$1:$J$32,AA44,FALSE))</f>
        <v>看護職員</v>
      </c>
      <c r="AB39" s="338"/>
      <c r="AC39" s="338"/>
      <c r="AD39" s="338"/>
      <c r="AE39" s="338"/>
      <c r="AF39" s="345"/>
      <c r="AG39" s="344" t="str">
        <f>IF(VLOOKUP($AK$1,選択肢!$A$1:$J$32,AG44,FALSE)=0,"-",VLOOKUP($AK$1,選択肢!$A$1:$J$32,AG44,FALSE))</f>
        <v>その他職員</v>
      </c>
      <c r="AH39" s="344"/>
      <c r="AI39" s="344"/>
      <c r="AJ39" s="344"/>
      <c r="AK39" s="344"/>
      <c r="AL39" s="344" t="str">
        <f>IF(VLOOKUP($AK$1,選択肢!$A$1:$J$32,AL44,FALSE)=0,"-",VLOOKUP($AK$1,選択肢!$A$1:$J$32,AL44,FALSE))</f>
        <v>-</v>
      </c>
      <c r="AM39" s="344"/>
      <c r="AN39" s="62"/>
    </row>
    <row r="40" spans="1:41" ht="18" customHeight="1">
      <c r="A40" s="62"/>
      <c r="B40" s="66"/>
      <c r="C40" s="98" t="s">
        <v>190</v>
      </c>
      <c r="D40" s="98" t="s">
        <v>191</v>
      </c>
      <c r="E40" s="97" t="s">
        <v>190</v>
      </c>
      <c r="F40" s="343" t="s">
        <v>191</v>
      </c>
      <c r="G40" s="343"/>
      <c r="H40" s="343"/>
      <c r="I40" s="340" t="s">
        <v>190</v>
      </c>
      <c r="J40" s="341"/>
      <c r="K40" s="342"/>
      <c r="L40" s="340" t="s">
        <v>191</v>
      </c>
      <c r="M40" s="341"/>
      <c r="N40" s="342"/>
      <c r="O40" s="340" t="s">
        <v>190</v>
      </c>
      <c r="P40" s="341"/>
      <c r="Q40" s="342"/>
      <c r="R40" s="340" t="s">
        <v>191</v>
      </c>
      <c r="S40" s="341"/>
      <c r="T40" s="342"/>
      <c r="U40" s="340" t="s">
        <v>190</v>
      </c>
      <c r="V40" s="341"/>
      <c r="W40" s="342"/>
      <c r="X40" s="340" t="s">
        <v>191</v>
      </c>
      <c r="Y40" s="341"/>
      <c r="Z40" s="342"/>
      <c r="AA40" s="340" t="s">
        <v>190</v>
      </c>
      <c r="AB40" s="341"/>
      <c r="AC40" s="342"/>
      <c r="AD40" s="340" t="s">
        <v>191</v>
      </c>
      <c r="AE40" s="341"/>
      <c r="AF40" s="342"/>
      <c r="AG40" s="340" t="s">
        <v>190</v>
      </c>
      <c r="AH40" s="341"/>
      <c r="AI40" s="342"/>
      <c r="AJ40" s="340" t="s">
        <v>191</v>
      </c>
      <c r="AK40" s="342"/>
      <c r="AL40" s="97" t="s">
        <v>27</v>
      </c>
      <c r="AM40" s="97" t="s">
        <v>216</v>
      </c>
      <c r="AN40" s="62"/>
    </row>
    <row r="41" spans="1:41" ht="18" customHeight="1">
      <c r="A41" s="62"/>
      <c r="B41" s="74" t="s">
        <v>192</v>
      </c>
      <c r="C41" s="97">
        <f>COUNTIFS($AO$12:$AO$31,C$39,$C$12:$C$31,"A",$E$12:$E$31,"*")</f>
        <v>1</v>
      </c>
      <c r="D41" s="97">
        <f>COUNTIFS($AO$12:$AO$31,C$39,$C$12:$C$31,"B",$E$12:$E$31,"*")</f>
        <v>0</v>
      </c>
      <c r="E41" s="97">
        <f>COUNTIFS($AO$12:$AO$31,E$39,$C$12:$C$31,"A",$E$12:$E$31,"*")</f>
        <v>0</v>
      </c>
      <c r="F41" s="340">
        <f>COUNTIFS($AO$12:$AO$31,E$39,$C$12:$C$31,"B",$E$12:$E$31,"*")</f>
        <v>1</v>
      </c>
      <c r="G41" s="341"/>
      <c r="H41" s="342"/>
      <c r="I41" s="340">
        <f>COUNTIFS($AO$12:$AO$31,I$39,$C$12:$C$31,"A",$E$12:$E$31,"*")</f>
        <v>0</v>
      </c>
      <c r="J41" s="341"/>
      <c r="K41" s="342"/>
      <c r="L41" s="340">
        <f>COUNTIFS($AO$12:$AO$31,I$39,$C$12:$C$31,"B",$E$12:$E$31,"*")</f>
        <v>0</v>
      </c>
      <c r="M41" s="341"/>
      <c r="N41" s="342"/>
      <c r="O41" s="340">
        <f>COUNTIFS($AO$12:$AO$31,O$39,$C$12:$C$31,"A",$E$12:$E$31,"*")</f>
        <v>0</v>
      </c>
      <c r="P41" s="341"/>
      <c r="Q41" s="342"/>
      <c r="R41" s="340">
        <f>COUNTIFS($AO$12:$AO$31,O$39,$C$12:$C$31,"B",$E$12:$E$31,"*")</f>
        <v>0</v>
      </c>
      <c r="S41" s="341"/>
      <c r="T41" s="342"/>
      <c r="U41" s="340">
        <f>COUNTIFS($AO$12:$AO$31,U$39,$C$12:$C$31,"A",$E$12:$E$31,"*")</f>
        <v>0</v>
      </c>
      <c r="V41" s="341"/>
      <c r="W41" s="342"/>
      <c r="X41" s="340">
        <f>COUNTIFS($AO$12:$AO$31,U$39,$C$12:$C$31,"B",$E$12:$E$31,"*")</f>
        <v>0</v>
      </c>
      <c r="Y41" s="341"/>
      <c r="Z41" s="342"/>
      <c r="AA41" s="340">
        <f>COUNTIFS($AO$12:$AO$31,AA$39,$C$12:$C$31,"A",$E$12:$E$31,"*")</f>
        <v>0</v>
      </c>
      <c r="AB41" s="341"/>
      <c r="AC41" s="342"/>
      <c r="AD41" s="340">
        <f>COUNTIFS($AO$12:$AO$31,AA$39,$C$12:$C$31,"B",$E$12:$E$31,"*")</f>
        <v>0</v>
      </c>
      <c r="AE41" s="341"/>
      <c r="AF41" s="342"/>
      <c r="AG41" s="340">
        <f>COUNTIFS($AO$12:$AO$31,AG$39,$C$12:$C$31,"A",$E$12:$E$31,"*")</f>
        <v>1</v>
      </c>
      <c r="AH41" s="341"/>
      <c r="AI41" s="342"/>
      <c r="AJ41" s="340">
        <f>COUNTIFS($AO$12:$AO$31,AG$39,$C$12:$C$31,"B",$E$12:$E$31,"*")</f>
        <v>0</v>
      </c>
      <c r="AK41" s="342"/>
      <c r="AL41" s="97">
        <f>COUNTIFS($AO$12:$AO$31,AL$39,$C$12:$C$31,"A",$E$12:$E$31,"*")</f>
        <v>0</v>
      </c>
      <c r="AM41" s="97">
        <f>COUNTIFS($AO$12:$AO$31,AL$39,$C$12:$C$31,"B",$E$12:$E$31,"*")</f>
        <v>0</v>
      </c>
      <c r="AN41" s="62"/>
    </row>
    <row r="42" spans="1:41" ht="18" customHeight="1">
      <c r="A42" s="62"/>
      <c r="B42" s="80" t="s">
        <v>193</v>
      </c>
      <c r="C42" s="97">
        <f>COUNTIFS($AO$12:$AO$31,C$39,$C$12:$C$31,"C",$E$12:$E$31,"*")</f>
        <v>0</v>
      </c>
      <c r="D42" s="97">
        <f>COUNTIFS($AO$12:$AO$31,C$39,$C$12:$C$31,"D",$E$12:$E$31,"*")</f>
        <v>0</v>
      </c>
      <c r="E42" s="97">
        <f>COUNTIFS($AO$12:$AO$31,E$39,$C$12:$C$31,"C",$E$12:$E$31,"*")</f>
        <v>0</v>
      </c>
      <c r="F42" s="340">
        <f>COUNTIFS($AO$12:$AO$31,E$39,$C$12:$C$31,"D",$E$12:$E$31,"*")</f>
        <v>0</v>
      </c>
      <c r="G42" s="341"/>
      <c r="H42" s="342"/>
      <c r="I42" s="340">
        <f>COUNTIFS($AO$12:$AO$31,I$39,$C$12:$C$31,"C",$E$12:$E$31,"*")</f>
        <v>1</v>
      </c>
      <c r="J42" s="341"/>
      <c r="K42" s="342"/>
      <c r="L42" s="340">
        <f>COUNTIFS($AO$12:$AO$31,I$39,$C$12:$C$31,"D",$E$12:$E$31,"*")</f>
        <v>0</v>
      </c>
      <c r="M42" s="341"/>
      <c r="N42" s="342"/>
      <c r="O42" s="340">
        <f>COUNTIFS($AO$12:$AO$31,O$39,$C$12:$C$31,"C",$E$12:$E$31,"*")</f>
        <v>0</v>
      </c>
      <c r="P42" s="341"/>
      <c r="Q42" s="342"/>
      <c r="R42" s="340">
        <f>COUNTIFS($AO$12:$AO$31,O$39,$C$12:$C$31,"D",$E$12:$E$31,"*")</f>
        <v>1</v>
      </c>
      <c r="S42" s="341"/>
      <c r="T42" s="342"/>
      <c r="U42" s="340">
        <f>COUNTIFS($AO$12:$AO$31,U$39,$C$12:$C$31,"C",$E$12:$E$31,"*")</f>
        <v>0</v>
      </c>
      <c r="V42" s="341"/>
      <c r="W42" s="342"/>
      <c r="X42" s="340">
        <f>COUNTIFS($AO$12:$AO$31,U$39,$C$12:$C$31,"D",$E$12:$E$31,"*")</f>
        <v>0</v>
      </c>
      <c r="Y42" s="341"/>
      <c r="Z42" s="342"/>
      <c r="AA42" s="340">
        <f>COUNTIFS($AO$12:$AO$31,AA$39,$C$12:$C$31,"C",$E$12:$E$31,"*")</f>
        <v>0</v>
      </c>
      <c r="AB42" s="341"/>
      <c r="AC42" s="342"/>
      <c r="AD42" s="340">
        <f>COUNTIFS($AO$12:$AO$31,AA$39,$C$12:$C$31,"D",$E$12:$E$31,"*")</f>
        <v>0</v>
      </c>
      <c r="AE42" s="341"/>
      <c r="AF42" s="342"/>
      <c r="AG42" s="340">
        <f>COUNTIFS($AO$12:$AO$31,AG$39,$C$12:$C$31,"C",$E$12:$E$31,"*")</f>
        <v>0</v>
      </c>
      <c r="AH42" s="341"/>
      <c r="AI42" s="342"/>
      <c r="AJ42" s="340">
        <f>COUNTIFS($AO$12:$AO$31,AG$39,$C$12:$C$31,"D",$E$12:$E$31,"*")</f>
        <v>0</v>
      </c>
      <c r="AK42" s="342"/>
      <c r="AL42" s="97">
        <f>COUNTIFS($AO$12:$AO$31,AL$39,$C$12:$C$31,"C",$E$12:$E$31,"*")</f>
        <v>0</v>
      </c>
      <c r="AM42" s="97">
        <f>COUNTIFS($AO$12:$AO$31,AL$39,$C$12:$C$31,"D",$E$12:$E$31,"*")</f>
        <v>0</v>
      </c>
      <c r="AN42" s="62"/>
    </row>
    <row r="43" spans="1:41" ht="24.9" customHeight="1">
      <c r="A43" s="62"/>
      <c r="B43" s="80" t="s">
        <v>194</v>
      </c>
      <c r="C43" s="337" t="str">
        <f>IF($AK$3="４週",SUMIFS($AK$12:$AK$31,$AO$12:$AO$31,C39)/4/$AH$6,IF($AK$3="歴月",SUMIFS($AK$12:$AK$31,$AO$12:$AO$31,C39)/$AL$6,"記載する期間を選択してください"))</f>
        <v>記載する期間を選択してください</v>
      </c>
      <c r="D43" s="345"/>
      <c r="E43" s="337" t="str">
        <f>IF($AK$3="４週",SUMIFS($AK$12:$AK$31,$AO$12:$AO$31,E39)/4/$AH$6,IF($AK$3="歴月",SUMIFS($AK$12:$AK$31,$AO$12:$AO$31,E39)/$AL$6,"記載する期間を選択してください"))</f>
        <v>記載する期間を選択してください</v>
      </c>
      <c r="F43" s="338"/>
      <c r="G43" s="338"/>
      <c r="H43" s="345"/>
      <c r="I43" s="337" t="str">
        <f>IF($AK$3="４週",SUMIFS($AK$12:$AK$31,$AO$12:$AO$31,I39)/4/$AH$6,IF($AK$3="歴月",SUMIFS($AK$12:$AK$31,$AO$12:$AO$31,I39)/$AL$6,"記載する期間を選択してください"))</f>
        <v>記載する期間を選択してください</v>
      </c>
      <c r="J43" s="338"/>
      <c r="K43" s="338"/>
      <c r="L43" s="338"/>
      <c r="M43" s="338"/>
      <c r="N43" s="345"/>
      <c r="O43" s="337" t="str">
        <f>IF($AK$3="４週",SUMIFS($AK$12:$AK$31,$AO$12:$AO$31,O39)/4/$AH$6,IF($AK$3="歴月",SUMIFS($AK$12:$AK$31,$AO$12:$AO$31,O39)/$AL$6,"記載する期間を選択してください"))</f>
        <v>記載する期間を選択してください</v>
      </c>
      <c r="P43" s="338"/>
      <c r="Q43" s="338"/>
      <c r="R43" s="338"/>
      <c r="S43" s="338"/>
      <c r="T43" s="345"/>
      <c r="U43" s="337" t="str">
        <f>IF($AK$3="４週",SUMIFS($AK$12:$AK$31,$AO$12:$AO$31,U39)/4/$AH$6,IF($AK$3="歴月",SUMIFS($AK$12:$AK$31,$AO$12:$AO$31,U39)/$AL$6,"記載する期間を選択してください"))</f>
        <v>記載する期間を選択してください</v>
      </c>
      <c r="V43" s="338"/>
      <c r="W43" s="338"/>
      <c r="X43" s="338"/>
      <c r="Y43" s="338"/>
      <c r="Z43" s="345"/>
      <c r="AA43" s="337" t="str">
        <f>IF($AK$3="４週",SUMIFS($AK$12:$AK$31,$AO$12:$AO$31,AA39)/4/$AH$6,IF($AK$3="歴月",SUMIFS($AK$12:$AK$31,$AO$12:$AO$31,AA39)/$AL$6,"記載する期間を選択してください"))</f>
        <v>記載する期間を選択してください</v>
      </c>
      <c r="AB43" s="338"/>
      <c r="AC43" s="338"/>
      <c r="AD43" s="338"/>
      <c r="AE43" s="338"/>
      <c r="AF43" s="345"/>
      <c r="AG43" s="337" t="str">
        <f>IF($AK$3="４週",SUMIFS($AK$12:$AK$31,$AO$12:$AO$31,AG39)/4/$AH$6,IF($AK$3="歴月",SUMIFS($AK$12:$AK$31,$AO$12:$AO$31,AG39)/$AL$6,"記載する期間を選択してください"))</f>
        <v>記載する期間を選択してください</v>
      </c>
      <c r="AH43" s="338"/>
      <c r="AI43" s="338"/>
      <c r="AJ43" s="338"/>
      <c r="AK43" s="345"/>
      <c r="AL43" s="337" t="str">
        <f>IF($AK$3="４週",SUMIFS($AK$12:$AK$31,$AO$12:$AO$31,AL39)/4/$AH$6,IF($AK$3="歴月",SUMIFS($AK$12:$AK$31,$AO$12:$AO$31,AL39)/$AL$6,"記載する期間を選択してください"))</f>
        <v>記載する期間を選択してください</v>
      </c>
      <c r="AM43" s="345"/>
      <c r="AN43" s="62"/>
    </row>
    <row r="44" spans="1:41" ht="5.0999999999999996" customHeight="1">
      <c r="A44" s="62"/>
      <c r="B44" s="59"/>
      <c r="C44" s="76">
        <v>2</v>
      </c>
      <c r="D44" s="76"/>
      <c r="E44" s="76">
        <v>3</v>
      </c>
      <c r="F44" s="76"/>
      <c r="G44" s="76"/>
      <c r="H44" s="76"/>
      <c r="I44" s="76">
        <v>4</v>
      </c>
      <c r="J44" s="76"/>
      <c r="K44" s="76"/>
      <c r="L44" s="76"/>
      <c r="M44" s="76"/>
      <c r="N44" s="76"/>
      <c r="O44" s="76">
        <v>5</v>
      </c>
      <c r="P44" s="76"/>
      <c r="Q44" s="76"/>
      <c r="R44" s="76"/>
      <c r="S44" s="76"/>
      <c r="T44" s="76"/>
      <c r="U44" s="76">
        <v>6</v>
      </c>
      <c r="V44" s="76"/>
      <c r="W44" s="76"/>
      <c r="X44" s="76"/>
      <c r="Y44" s="76"/>
      <c r="Z44" s="76"/>
      <c r="AA44" s="76">
        <v>7</v>
      </c>
      <c r="AB44" s="76"/>
      <c r="AC44" s="76"/>
      <c r="AD44" s="76"/>
      <c r="AE44" s="76"/>
      <c r="AF44" s="76"/>
      <c r="AG44" s="76">
        <v>8</v>
      </c>
      <c r="AH44" s="76"/>
      <c r="AI44" s="76"/>
      <c r="AJ44" s="76"/>
      <c r="AK44" s="76"/>
      <c r="AL44" s="76">
        <v>9</v>
      </c>
      <c r="AM44" s="96"/>
      <c r="AN44" s="62"/>
    </row>
    <row r="45" spans="1:41" ht="15" customHeight="1">
      <c r="A45" s="60" t="s">
        <v>118</v>
      </c>
      <c r="B45" s="87"/>
      <c r="C45" s="88"/>
      <c r="D45" s="88"/>
      <c r="E45" s="88"/>
      <c r="F45" s="89"/>
      <c r="G45" s="88"/>
      <c r="H45" s="76"/>
      <c r="I45" s="76"/>
      <c r="J45" s="76"/>
      <c r="K45" s="76"/>
      <c r="L45" s="76"/>
      <c r="M45" s="76"/>
      <c r="N45" s="76"/>
      <c r="O45" s="76"/>
      <c r="P45" s="76"/>
      <c r="Q45" s="76"/>
      <c r="R45" s="76">
        <v>6</v>
      </c>
      <c r="S45" s="76"/>
      <c r="T45" s="76"/>
      <c r="U45" s="76"/>
      <c r="V45" s="76"/>
      <c r="W45" s="76"/>
      <c r="X45" s="76">
        <v>7</v>
      </c>
      <c r="Y45" s="76"/>
      <c r="Z45" s="76"/>
      <c r="AA45" s="76"/>
      <c r="AB45" s="76"/>
      <c r="AC45" s="76"/>
      <c r="AD45" s="76">
        <v>8</v>
      </c>
      <c r="AE45" s="76"/>
      <c r="AF45" s="76"/>
      <c r="AG45" s="77"/>
      <c r="AH45" s="77"/>
      <c r="AI45" s="77"/>
      <c r="AJ45" s="77">
        <v>9</v>
      </c>
      <c r="AK45" s="75"/>
      <c r="AL45" s="75"/>
      <c r="AM45" s="62"/>
    </row>
    <row r="46" spans="1:41" s="60" customFormat="1" ht="15" customHeight="1">
      <c r="A46" s="60" t="s">
        <v>119</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1" s="60" customFormat="1" ht="15" customHeight="1">
      <c r="A47" s="60" t="s">
        <v>120</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1" s="60" customFormat="1" ht="15" customHeight="1">
      <c r="A48" s="83" t="s">
        <v>306</v>
      </c>
      <c r="C48" s="83"/>
      <c r="D48" s="83"/>
      <c r="E48" s="83"/>
      <c r="F48" s="83"/>
      <c r="G48" s="83"/>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row>
    <row r="49" spans="1:39" s="60" customFormat="1" ht="15" customHeight="1">
      <c r="A49" s="60" t="s">
        <v>121</v>
      </c>
      <c r="B49" s="83"/>
      <c r="C49" s="83"/>
      <c r="D49" s="83"/>
      <c r="E49" s="83"/>
      <c r="F49" s="83"/>
      <c r="G49" s="83"/>
      <c r="H49" s="67"/>
      <c r="I49" s="67"/>
      <c r="J49" s="67"/>
      <c r="K49" s="67"/>
      <c r="L49" s="67"/>
      <c r="M49" s="67"/>
      <c r="N49" s="67"/>
      <c r="O49" s="67"/>
      <c r="P49" s="67"/>
      <c r="Q49" s="67"/>
      <c r="R49" s="67"/>
      <c r="S49" s="67"/>
      <c r="T49" s="67"/>
      <c r="U49" s="67"/>
      <c r="V49" s="67"/>
      <c r="W49" s="67"/>
      <c r="X49" s="67"/>
      <c r="Y49" s="67"/>
      <c r="Z49" s="67"/>
      <c r="AA49" s="67"/>
      <c r="AB49" s="67"/>
      <c r="AC49" s="67"/>
      <c r="AD49" s="67"/>
      <c r="AE49" s="67"/>
      <c r="AF49" s="67"/>
      <c r="AG49" s="67"/>
      <c r="AH49" s="67"/>
      <c r="AI49" s="67"/>
      <c r="AJ49" s="67"/>
      <c r="AK49" s="67"/>
      <c r="AL49" s="67"/>
      <c r="AM49" s="67"/>
    </row>
    <row r="50" spans="1:39" s="60" customFormat="1" ht="15" customHeight="1">
      <c r="A50" s="60" t="s">
        <v>122</v>
      </c>
      <c r="B50" s="83"/>
      <c r="C50" s="83"/>
      <c r="D50" s="83"/>
      <c r="E50" s="83"/>
      <c r="F50" s="83"/>
      <c r="G50" s="83"/>
      <c r="H50" s="67"/>
      <c r="I50" s="67"/>
      <c r="J50" s="67"/>
      <c r="K50" s="67"/>
      <c r="L50" s="67"/>
      <c r="M50" s="67"/>
      <c r="N50" s="67"/>
      <c r="O50" s="67"/>
      <c r="P50" s="67"/>
      <c r="Q50" s="67"/>
      <c r="R50" s="67"/>
      <c r="S50" s="67"/>
      <c r="T50" s="67"/>
      <c r="U50" s="67"/>
      <c r="V50" s="67"/>
      <c r="W50" s="67"/>
      <c r="X50" s="67"/>
      <c r="Y50" s="67"/>
      <c r="Z50" s="67"/>
      <c r="AA50" s="67"/>
      <c r="AB50" s="67"/>
      <c r="AC50" s="67"/>
      <c r="AD50" s="67"/>
      <c r="AE50" s="67"/>
      <c r="AF50" s="67"/>
      <c r="AG50" s="67"/>
      <c r="AH50" s="67"/>
      <c r="AI50" s="67"/>
      <c r="AJ50" s="67"/>
      <c r="AK50" s="67"/>
      <c r="AL50" s="67"/>
      <c r="AM50" s="67"/>
    </row>
    <row r="51" spans="1:39" ht="15" customHeight="1">
      <c r="A51" s="60" t="s">
        <v>123</v>
      </c>
      <c r="B51" s="90"/>
      <c r="C51" s="60"/>
      <c r="D51" s="60"/>
      <c r="E51" s="60"/>
      <c r="F51" s="60"/>
      <c r="G51" s="60"/>
    </row>
    <row r="52" spans="1:39" ht="15" customHeight="1">
      <c r="A52" s="60" t="s">
        <v>124</v>
      </c>
      <c r="B52" s="90"/>
      <c r="C52" s="60"/>
      <c r="D52" s="60"/>
      <c r="E52" s="60"/>
      <c r="F52" s="60"/>
      <c r="G52" s="60"/>
    </row>
    <row r="53" spans="1:39" ht="15" customHeight="1">
      <c r="A53" s="60"/>
      <c r="B53" s="74" t="s">
        <v>125</v>
      </c>
      <c r="C53" s="322" t="s">
        <v>126</v>
      </c>
      <c r="D53" s="322"/>
      <c r="E53" s="322"/>
      <c r="F53" s="60"/>
      <c r="G53" s="60"/>
    </row>
    <row r="54" spans="1:39" ht="15" customHeight="1">
      <c r="A54" s="60"/>
      <c r="B54" s="93" t="s">
        <v>127</v>
      </c>
      <c r="C54" s="346" t="s">
        <v>128</v>
      </c>
      <c r="D54" s="346"/>
      <c r="E54" s="346"/>
      <c r="F54" s="60"/>
      <c r="G54" s="60"/>
    </row>
    <row r="55" spans="1:39" ht="15" customHeight="1">
      <c r="A55" s="60"/>
      <c r="B55" s="93" t="s">
        <v>129</v>
      </c>
      <c r="C55" s="346" t="s">
        <v>130</v>
      </c>
      <c r="D55" s="346"/>
      <c r="E55" s="346"/>
      <c r="F55" s="60"/>
      <c r="G55" s="60"/>
    </row>
    <row r="56" spans="1:39" ht="15" customHeight="1">
      <c r="A56" s="60"/>
      <c r="B56" s="93" t="s">
        <v>131</v>
      </c>
      <c r="C56" s="346" t="s">
        <v>132</v>
      </c>
      <c r="D56" s="346"/>
      <c r="E56" s="346"/>
      <c r="F56" s="60"/>
      <c r="G56" s="60"/>
    </row>
    <row r="57" spans="1:39" ht="15" customHeight="1">
      <c r="A57" s="60"/>
      <c r="B57" s="93" t="s">
        <v>133</v>
      </c>
      <c r="C57" s="346" t="s">
        <v>134</v>
      </c>
      <c r="D57" s="346"/>
      <c r="E57" s="346"/>
      <c r="F57" s="60"/>
      <c r="G57" s="60"/>
    </row>
    <row r="58" spans="1:39" ht="15" customHeight="1">
      <c r="A58" s="60"/>
      <c r="B58" s="60" t="s">
        <v>135</v>
      </c>
      <c r="C58" s="60"/>
      <c r="D58" s="60"/>
      <c r="E58" s="60"/>
      <c r="F58" s="60"/>
      <c r="G58" s="60"/>
    </row>
    <row r="59" spans="1:39" ht="15" customHeight="1">
      <c r="A59" s="60"/>
      <c r="B59" s="60" t="s">
        <v>136</v>
      </c>
      <c r="C59" s="60"/>
      <c r="D59" s="60"/>
      <c r="E59" s="60"/>
      <c r="F59" s="60"/>
      <c r="G59" s="60"/>
    </row>
    <row r="60" spans="1:39" ht="15" customHeight="1">
      <c r="A60" s="60"/>
      <c r="B60" s="60" t="s">
        <v>137</v>
      </c>
      <c r="C60" s="60"/>
      <c r="D60" s="60"/>
      <c r="E60" s="60"/>
      <c r="F60" s="60"/>
      <c r="G60" s="60"/>
    </row>
    <row r="61" spans="1:39" ht="15" customHeight="1">
      <c r="A61" s="60" t="s">
        <v>138</v>
      </c>
      <c r="B61" s="90"/>
      <c r="C61" s="60"/>
      <c r="D61" s="60"/>
      <c r="E61" s="60"/>
      <c r="F61" s="60"/>
      <c r="G61" s="60"/>
    </row>
    <row r="62" spans="1:39" ht="15" customHeight="1">
      <c r="A62" s="60" t="s">
        <v>307</v>
      </c>
      <c r="B62" s="90"/>
      <c r="C62" s="60"/>
      <c r="D62" s="60"/>
      <c r="E62" s="60"/>
      <c r="F62" s="60"/>
      <c r="G62" s="60"/>
    </row>
    <row r="63" spans="1:39" ht="15" customHeight="1">
      <c r="A63" s="60" t="s">
        <v>140</v>
      </c>
      <c r="B63" s="90"/>
      <c r="C63" s="60"/>
      <c r="D63" s="60"/>
      <c r="E63" s="60"/>
      <c r="F63" s="60"/>
      <c r="G63" s="60"/>
    </row>
    <row r="64" spans="1:39" ht="15" customHeight="1">
      <c r="A64" s="60" t="s">
        <v>141</v>
      </c>
      <c r="B64" s="90"/>
      <c r="C64" s="60"/>
      <c r="D64" s="60"/>
      <c r="E64" s="60"/>
      <c r="F64" s="60"/>
      <c r="G64" s="60"/>
    </row>
    <row r="65" spans="1:7" ht="15" customHeight="1">
      <c r="A65" s="60" t="s">
        <v>142</v>
      </c>
      <c r="B65" s="90"/>
      <c r="C65" s="60"/>
      <c r="D65" s="60"/>
      <c r="E65" s="60"/>
      <c r="F65" s="60"/>
      <c r="G65" s="60"/>
    </row>
    <row r="66" spans="1:7" ht="15" customHeight="1">
      <c r="A66" s="60" t="s">
        <v>143</v>
      </c>
      <c r="B66" s="90"/>
      <c r="C66" s="60"/>
      <c r="D66" s="60"/>
      <c r="E66" s="60"/>
      <c r="F66" s="60"/>
      <c r="G66" s="60"/>
    </row>
    <row r="67" spans="1:7" ht="15" customHeight="1">
      <c r="A67" s="60"/>
      <c r="B67" s="60" t="s">
        <v>144</v>
      </c>
      <c r="C67" s="60"/>
      <c r="D67" s="60"/>
      <c r="E67" s="60"/>
      <c r="F67" s="60"/>
      <c r="G67" s="60"/>
    </row>
    <row r="68" spans="1:7" ht="15" customHeight="1">
      <c r="A68" s="60"/>
      <c r="B68" s="60" t="s">
        <v>145</v>
      </c>
      <c r="C68" s="60"/>
      <c r="D68" s="60"/>
      <c r="E68" s="60"/>
      <c r="F68" s="60"/>
      <c r="G68" s="60"/>
    </row>
    <row r="69" spans="1:7" ht="15" customHeight="1">
      <c r="A69" s="60" t="s">
        <v>146</v>
      </c>
      <c r="B69" s="90"/>
      <c r="C69" s="60"/>
      <c r="D69" s="60"/>
      <c r="E69" s="60"/>
      <c r="F69" s="60"/>
      <c r="G69" s="60"/>
    </row>
    <row r="70" spans="1:7" ht="15" customHeight="1">
      <c r="A70" s="60" t="s">
        <v>147</v>
      </c>
      <c r="B70" s="90"/>
      <c r="C70" s="60"/>
      <c r="D70" s="60"/>
      <c r="E70" s="60"/>
      <c r="F70" s="60"/>
      <c r="G70" s="60"/>
    </row>
    <row r="71" spans="1:7" ht="15" customHeight="1">
      <c r="A71" s="60" t="s">
        <v>148</v>
      </c>
      <c r="B71" s="90"/>
      <c r="C71" s="60"/>
      <c r="D71" s="60"/>
      <c r="E71" s="60"/>
      <c r="F71" s="60"/>
      <c r="G71" s="60"/>
    </row>
    <row r="72" spans="1:7" ht="15" customHeight="1">
      <c r="A72" s="60" t="s">
        <v>149</v>
      </c>
      <c r="B72" s="90"/>
      <c r="C72" s="60"/>
      <c r="D72" s="60"/>
      <c r="E72" s="60"/>
      <c r="F72" s="60"/>
      <c r="G72" s="60"/>
    </row>
    <row r="73" spans="1:7" ht="15" customHeight="1">
      <c r="A73" s="60" t="s">
        <v>150</v>
      </c>
      <c r="B73" s="90"/>
      <c r="C73" s="60"/>
      <c r="D73" s="60"/>
      <c r="E73" s="60"/>
      <c r="F73" s="60"/>
      <c r="G73" s="60"/>
    </row>
    <row r="74" spans="1:7" ht="15" customHeight="1">
      <c r="A74" s="60" t="s">
        <v>151</v>
      </c>
      <c r="B74" s="90"/>
      <c r="C74" s="60"/>
      <c r="D74" s="60"/>
      <c r="E74" s="60"/>
      <c r="F74" s="60"/>
      <c r="G74" s="60"/>
    </row>
    <row r="75" spans="1:7" ht="15" customHeight="1">
      <c r="A75" s="60" t="s">
        <v>152</v>
      </c>
      <c r="B75" s="90"/>
      <c r="C75" s="60"/>
      <c r="D75" s="60"/>
      <c r="E75" s="60"/>
      <c r="F75" s="60"/>
      <c r="G75" s="60"/>
    </row>
    <row r="76" spans="1:7" ht="15" customHeight="1">
      <c r="A76" s="60" t="s">
        <v>153</v>
      </c>
      <c r="B76" s="90"/>
      <c r="C76" s="60"/>
      <c r="D76" s="60"/>
      <c r="E76" s="60"/>
      <c r="F76" s="60"/>
      <c r="G76" s="60"/>
    </row>
  </sheetData>
  <mergeCells count="103">
    <mergeCell ref="AP1:AR5"/>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hyperlinks>
    <hyperlink ref="AP1:AR5" location="表紙!A1" display="表紙!A1" xr:uid="{34935DB3-CF61-469D-9596-0B70D0F9A443}"/>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R74"/>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308</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135"/>
      <c r="AG5" s="135"/>
      <c r="AH5" s="135"/>
      <c r="AI5" s="136" t="s">
        <v>300</v>
      </c>
      <c r="AJ5" s="79"/>
      <c r="AK5" s="314"/>
      <c r="AL5" s="314"/>
      <c r="AM5" s="314"/>
      <c r="AN5" s="314"/>
      <c r="AP5" s="431"/>
      <c r="AQ5" s="432"/>
      <c r="AR5" s="433"/>
    </row>
    <row r="6" spans="1:44"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315"/>
      <c r="AI6" s="315"/>
      <c r="AJ6" s="315"/>
      <c r="AK6" s="85" t="s">
        <v>100</v>
      </c>
      <c r="AL6" s="95"/>
      <c r="AM6" s="85" t="s">
        <v>101</v>
      </c>
      <c r="AN6" s="62"/>
    </row>
    <row r="7" spans="1:44"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4" ht="15" customHeight="1">
      <c r="A8" s="323" t="s">
        <v>102</v>
      </c>
      <c r="B8" s="325" t="s">
        <v>103</v>
      </c>
      <c r="C8" s="300" t="s">
        <v>104</v>
      </c>
      <c r="D8" s="322" t="s">
        <v>105</v>
      </c>
      <c r="E8" s="288" t="s">
        <v>106</v>
      </c>
      <c r="F8" s="324" t="s">
        <v>107</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292" t="s">
        <v>108</v>
      </c>
      <c r="AL8" s="320" t="s">
        <v>109</v>
      </c>
      <c r="AM8" s="321" t="s">
        <v>110</v>
      </c>
      <c r="AN8" s="321"/>
    </row>
    <row r="9" spans="1:44"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292"/>
      <c r="AL9" s="320"/>
      <c r="AM9" s="321"/>
      <c r="AN9" s="321"/>
    </row>
    <row r="10" spans="1:44"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2"/>
      <c r="AL10" s="320"/>
      <c r="AM10" s="321"/>
      <c r="AN10" s="321"/>
    </row>
    <row r="11" spans="1:44"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2"/>
      <c r="AL11" s="320"/>
      <c r="AM11" s="321"/>
      <c r="AN11" s="321"/>
    </row>
    <row r="12" spans="1:44"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c r="AO12" s="139" t="str">
        <f>IF(B12="","",IF(ISERROR(MATCH(B12,$C$37:$AM$37,0)),"その他職員",B12))</f>
        <v>管理者</v>
      </c>
    </row>
    <row r="13" spans="1:44" ht="18" customHeight="1">
      <c r="A13" s="73">
        <v>2</v>
      </c>
      <c r="B13" s="99" t="s">
        <v>301</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c r="AO13" s="139" t="str">
        <f t="shared" ref="AO13:AO31" si="2">IF(B13="","",IF(ISERROR(MATCH(B13,$C$37:$AM$37,0)),"その他職員",B13))</f>
        <v>児童発達支援管理責任者</v>
      </c>
    </row>
    <row r="14" spans="1:44" ht="18" customHeight="1">
      <c r="A14" s="73">
        <v>3</v>
      </c>
      <c r="B14" s="99" t="s">
        <v>309</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c r="AO14" s="139" t="str">
        <f t="shared" si="2"/>
        <v>嘱託医</v>
      </c>
    </row>
    <row r="15" spans="1:44" ht="18" customHeight="1">
      <c r="A15" s="73">
        <v>4</v>
      </c>
      <c r="B15" s="99" t="s">
        <v>302</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c r="AO15" s="139" t="str">
        <f t="shared" si="2"/>
        <v>児童指導員</v>
      </c>
    </row>
    <row r="16" spans="1:44" ht="18" customHeight="1">
      <c r="A16" s="73">
        <v>5</v>
      </c>
      <c r="B16" s="99" t="s">
        <v>304</v>
      </c>
      <c r="C16" s="81" t="s">
        <v>129</v>
      </c>
      <c r="D16" s="100"/>
      <c r="E16" s="101" t="s">
        <v>274</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c r="AO16" s="139" t="str">
        <f t="shared" si="2"/>
        <v>その他職員</v>
      </c>
    </row>
    <row r="17" spans="1:41"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c r="AO17" s="139" t="str">
        <f t="shared" si="2"/>
        <v/>
      </c>
    </row>
    <row r="18" spans="1:41"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c r="AO18" s="139" t="str">
        <f t="shared" si="2"/>
        <v/>
      </c>
    </row>
    <row r="19" spans="1:41"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c r="AO19" s="139" t="str">
        <f t="shared" si="2"/>
        <v/>
      </c>
    </row>
    <row r="20" spans="1:41"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c r="AO20" s="139" t="str">
        <f t="shared" si="2"/>
        <v/>
      </c>
    </row>
    <row r="21" spans="1:41"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c r="AO21" s="139" t="str">
        <f t="shared" si="2"/>
        <v/>
      </c>
    </row>
    <row r="22" spans="1:41"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c r="AO22" s="139" t="str">
        <f t="shared" si="2"/>
        <v/>
      </c>
    </row>
    <row r="23" spans="1:41"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c r="AO23" s="139" t="str">
        <f t="shared" si="2"/>
        <v/>
      </c>
    </row>
    <row r="24" spans="1:41"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c r="AO24" s="139" t="str">
        <f t="shared" si="2"/>
        <v/>
      </c>
    </row>
    <row r="25" spans="1:41"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c r="AO25" s="139" t="str">
        <f t="shared" si="2"/>
        <v/>
      </c>
    </row>
    <row r="26" spans="1:41"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c r="AO26" s="139" t="str">
        <f t="shared" si="2"/>
        <v/>
      </c>
    </row>
    <row r="27" spans="1:41"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c r="AO27" s="139" t="str">
        <f t="shared" si="2"/>
        <v/>
      </c>
    </row>
    <row r="28" spans="1:41"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c r="AO28" s="139" t="str">
        <f t="shared" si="2"/>
        <v/>
      </c>
    </row>
    <row r="29" spans="1:41"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c r="AO29" s="139" t="str">
        <f t="shared" si="2"/>
        <v/>
      </c>
    </row>
    <row r="30" spans="1:41"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c r="AO30" s="139" t="str">
        <f t="shared" si="2"/>
        <v/>
      </c>
    </row>
    <row r="31" spans="1:41"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c r="AO31" s="139" t="str">
        <f t="shared" si="2"/>
        <v/>
      </c>
    </row>
    <row r="32" spans="1:41" ht="18" customHeight="1">
      <c r="A32" s="288" t="s">
        <v>116</v>
      </c>
      <c r="B32" s="293"/>
      <c r="C32" s="293"/>
      <c r="D32" s="293"/>
      <c r="E32" s="293"/>
      <c r="F32" s="71">
        <f>+SUM(F12:F31)</f>
        <v>0</v>
      </c>
      <c r="G32" s="71">
        <f t="shared" ref="G32:AJ32" si="3">+SUM(G12:G31)</f>
        <v>0</v>
      </c>
      <c r="H32" s="71">
        <f t="shared" si="3"/>
        <v>0</v>
      </c>
      <c r="I32" s="71">
        <f t="shared" si="3"/>
        <v>0</v>
      </c>
      <c r="J32" s="71">
        <f t="shared" si="3"/>
        <v>0</v>
      </c>
      <c r="K32" s="71">
        <f t="shared" si="3"/>
        <v>0</v>
      </c>
      <c r="L32" s="71">
        <f t="shared" si="3"/>
        <v>0</v>
      </c>
      <c r="M32" s="71">
        <f t="shared" si="3"/>
        <v>0</v>
      </c>
      <c r="N32" s="71">
        <f t="shared" si="3"/>
        <v>0</v>
      </c>
      <c r="O32" s="71">
        <f t="shared" si="3"/>
        <v>0</v>
      </c>
      <c r="P32" s="71">
        <f t="shared" si="3"/>
        <v>0</v>
      </c>
      <c r="Q32" s="71">
        <f t="shared" si="3"/>
        <v>0</v>
      </c>
      <c r="R32" s="71">
        <f t="shared" si="3"/>
        <v>0</v>
      </c>
      <c r="S32" s="71">
        <f t="shared" si="3"/>
        <v>0</v>
      </c>
      <c r="T32" s="71">
        <f t="shared" si="3"/>
        <v>0</v>
      </c>
      <c r="U32" s="71">
        <f t="shared" si="3"/>
        <v>0</v>
      </c>
      <c r="V32" s="71">
        <f t="shared" si="3"/>
        <v>0</v>
      </c>
      <c r="W32" s="71">
        <f t="shared" si="3"/>
        <v>0</v>
      </c>
      <c r="X32" s="71">
        <f t="shared" si="3"/>
        <v>0</v>
      </c>
      <c r="Y32" s="71">
        <f t="shared" si="3"/>
        <v>0</v>
      </c>
      <c r="Z32" s="71">
        <f t="shared" si="3"/>
        <v>0</v>
      </c>
      <c r="AA32" s="71">
        <f t="shared" si="3"/>
        <v>0</v>
      </c>
      <c r="AB32" s="71">
        <f t="shared" si="3"/>
        <v>0</v>
      </c>
      <c r="AC32" s="71">
        <f t="shared" si="3"/>
        <v>0</v>
      </c>
      <c r="AD32" s="71">
        <f t="shared" si="3"/>
        <v>0</v>
      </c>
      <c r="AE32" s="71">
        <f t="shared" si="3"/>
        <v>0</v>
      </c>
      <c r="AF32" s="71">
        <f t="shared" si="3"/>
        <v>0</v>
      </c>
      <c r="AG32" s="71">
        <f t="shared" si="3"/>
        <v>0</v>
      </c>
      <c r="AH32" s="71">
        <f t="shared" si="3"/>
        <v>0</v>
      </c>
      <c r="AI32" s="71">
        <f t="shared" si="3"/>
        <v>0</v>
      </c>
      <c r="AJ32" s="71">
        <f t="shared" si="3"/>
        <v>0</v>
      </c>
      <c r="AK32" s="69">
        <f t="shared" si="1"/>
        <v>0</v>
      </c>
      <c r="AL32" s="70">
        <f t="shared" si="0"/>
        <v>0</v>
      </c>
      <c r="AM32" s="323"/>
      <c r="AN32" s="323"/>
    </row>
    <row r="33" spans="1:40" ht="18" customHeight="1">
      <c r="A33" s="293" t="s">
        <v>117</v>
      </c>
      <c r="B33" s="293"/>
      <c r="C33" s="293"/>
      <c r="D33" s="293"/>
      <c r="E33" s="289"/>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323"/>
      <c r="AN33" s="323"/>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21" customHeight="1">
      <c r="A36" s="67" t="s">
        <v>305</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6"/>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嘱託医</v>
      </c>
      <c r="J37" s="338"/>
      <c r="K37" s="338"/>
      <c r="L37" s="338"/>
      <c r="M37" s="338"/>
      <c r="N37" s="345"/>
      <c r="O37" s="337" t="str">
        <f>IF(VLOOKUP($AK$1,選択肢!$A$1:$J$32,O42,FALSE)=0,"-",VLOOKUP($AK$1,選択肢!$A$1:$J$32,O42,FALSE))</f>
        <v>看護職員</v>
      </c>
      <c r="P37" s="338"/>
      <c r="Q37" s="338"/>
      <c r="R37" s="338"/>
      <c r="S37" s="338"/>
      <c r="T37" s="345"/>
      <c r="U37" s="337" t="str">
        <f>IF(VLOOKUP($AK$1,選択肢!$A$1:$J$32,U42,FALSE)=0,"-",VLOOKUP($AK$1,選択肢!$A$1:$J$32,U42,FALSE))</f>
        <v>児童指導員</v>
      </c>
      <c r="V37" s="338"/>
      <c r="W37" s="338"/>
      <c r="X37" s="338"/>
      <c r="Y37" s="338"/>
      <c r="Z37" s="345"/>
      <c r="AA37" s="337" t="str">
        <f>IF(VLOOKUP($AK$1,選択肢!$A$1:$J$32,AA42,FALSE)=0,"-",VLOOKUP($AK$1,選択肢!$A$1:$J$32,AA42,FALSE))</f>
        <v>保育士</v>
      </c>
      <c r="AB37" s="338"/>
      <c r="AC37" s="338"/>
      <c r="AD37" s="338"/>
      <c r="AE37" s="338"/>
      <c r="AF37" s="345"/>
      <c r="AG37" s="344" t="str">
        <f>IF(VLOOKUP($AK$1,選択肢!$A$1:$J$32,AG42,FALSE)=0,"-",VLOOKUP($AK$1,選択肢!$A$1:$J$32,AG42,FALSE))</f>
        <v>機能訓練担当職員</v>
      </c>
      <c r="AH37" s="344"/>
      <c r="AI37" s="344"/>
      <c r="AJ37" s="344"/>
      <c r="AK37" s="344"/>
      <c r="AL37" s="344" t="str">
        <f>IF(VLOOKUP($AK$1,選択肢!$A$1:$J$32,AL42,FALSE)=0,"-",VLOOKUP($AK$1,選択肢!$A$1:$J$32,AL42,FALSE))</f>
        <v>その他職員</v>
      </c>
      <c r="AM37" s="344"/>
      <c r="AN37" s="62"/>
    </row>
    <row r="38" spans="1:40" ht="18" customHeight="1">
      <c r="A38" s="62"/>
      <c r="B38" s="66"/>
      <c r="C38" s="98" t="s">
        <v>190</v>
      </c>
      <c r="D38" s="98" t="s">
        <v>191</v>
      </c>
      <c r="E38" s="97" t="s">
        <v>190</v>
      </c>
      <c r="F38" s="343" t="s">
        <v>191</v>
      </c>
      <c r="G38" s="343"/>
      <c r="H38" s="343"/>
      <c r="I38" s="340" t="s">
        <v>190</v>
      </c>
      <c r="J38" s="341"/>
      <c r="K38" s="342"/>
      <c r="L38" s="340" t="s">
        <v>191</v>
      </c>
      <c r="M38" s="341"/>
      <c r="N38" s="342"/>
      <c r="O38" s="340" t="s">
        <v>190</v>
      </c>
      <c r="P38" s="341"/>
      <c r="Q38" s="342"/>
      <c r="R38" s="340" t="s">
        <v>191</v>
      </c>
      <c r="S38" s="341"/>
      <c r="T38" s="342"/>
      <c r="U38" s="340" t="s">
        <v>190</v>
      </c>
      <c r="V38" s="341"/>
      <c r="W38" s="342"/>
      <c r="X38" s="340" t="s">
        <v>191</v>
      </c>
      <c r="Y38" s="341"/>
      <c r="Z38" s="342"/>
      <c r="AA38" s="340" t="s">
        <v>190</v>
      </c>
      <c r="AB38" s="341"/>
      <c r="AC38" s="342"/>
      <c r="AD38" s="340" t="s">
        <v>191</v>
      </c>
      <c r="AE38" s="341"/>
      <c r="AF38" s="342"/>
      <c r="AG38" s="340" t="s">
        <v>190</v>
      </c>
      <c r="AH38" s="341"/>
      <c r="AI38" s="342"/>
      <c r="AJ38" s="340" t="s">
        <v>191</v>
      </c>
      <c r="AK38" s="342"/>
      <c r="AL38" s="97" t="s">
        <v>27</v>
      </c>
      <c r="AM38" s="97" t="s">
        <v>216</v>
      </c>
      <c r="AN38" s="62"/>
    </row>
    <row r="39" spans="1:40" ht="18" customHeight="1">
      <c r="A39" s="62"/>
      <c r="B39" s="74" t="s">
        <v>192</v>
      </c>
      <c r="C39" s="97">
        <f>COUNTIFS($AO$12:$AO$31,C$37,$C$12:$C$31,"A",$E$12:$E$31,"*")</f>
        <v>1</v>
      </c>
      <c r="D39" s="97">
        <f>COUNTIFS($AO$12:$AO$31,C$37,$C$12:$C$31,"B",$E$12:$E$31,"*")</f>
        <v>0</v>
      </c>
      <c r="E39" s="97">
        <f>COUNTIFS($AO$12:$AO$31,E$37,$C$12:$C$31,"A",$E$12:$E$31,"*")</f>
        <v>0</v>
      </c>
      <c r="F39" s="340">
        <f>COUNTIFS($AO$12:$AO$31,E$37,$C$12:$C$31,"B",$E$12:$E$31,"*")</f>
        <v>1</v>
      </c>
      <c r="G39" s="341"/>
      <c r="H39" s="342"/>
      <c r="I39" s="340">
        <f>COUNTIFS($AO$12:$AO$31,I$37,$C$12:$C$31,"A",$E$12:$E$31,"*")</f>
        <v>0</v>
      </c>
      <c r="J39" s="341"/>
      <c r="K39" s="342"/>
      <c r="L39" s="340">
        <f>COUNTIFS($AO$12:$AO$31,I$37,$C$12:$C$31,"B",$E$12:$E$31,"*")</f>
        <v>0</v>
      </c>
      <c r="M39" s="341"/>
      <c r="N39" s="342"/>
      <c r="O39" s="340">
        <f>COUNTIFS($AO$12:$AO$31,O$37,$C$12:$C$31,"A",$E$12:$E$31,"*")</f>
        <v>0</v>
      </c>
      <c r="P39" s="341"/>
      <c r="Q39" s="342"/>
      <c r="R39" s="340">
        <f>COUNTIFS($AO$12:$AO$31,O$37,$C$12:$C$31,"B",$E$12:$E$31,"*")</f>
        <v>0</v>
      </c>
      <c r="S39" s="341"/>
      <c r="T39" s="342"/>
      <c r="U39" s="340">
        <f>COUNTIFS($AO$12:$AO$31,U$37,$C$12:$C$31,"A",$E$12:$E$31,"*")</f>
        <v>0</v>
      </c>
      <c r="V39" s="341"/>
      <c r="W39" s="342"/>
      <c r="X39" s="340">
        <f>COUNTIFS($AO$12:$AO$31,U$37,$C$12:$C$31,"B",$E$12:$E$31,"*")</f>
        <v>0</v>
      </c>
      <c r="Y39" s="341"/>
      <c r="Z39" s="342"/>
      <c r="AA39" s="340">
        <f>COUNTIFS($AO$12:$AO$31,AA$37,$C$12:$C$31,"A",$E$12:$E$31,"*")</f>
        <v>0</v>
      </c>
      <c r="AB39" s="341"/>
      <c r="AC39" s="342"/>
      <c r="AD39" s="340">
        <f>COUNTIFS($AO$12:$AO$31,AA$37,$C$12:$C$31,"B",$E$12:$E$31,"*")</f>
        <v>0</v>
      </c>
      <c r="AE39" s="341"/>
      <c r="AF39" s="342"/>
      <c r="AG39" s="340">
        <f>COUNTIFS($AO$12:$AO$31,AG$37,$C$12:$C$31,"A",$E$12:$E$31,"*")</f>
        <v>0</v>
      </c>
      <c r="AH39" s="341"/>
      <c r="AI39" s="342"/>
      <c r="AJ39" s="340">
        <f>COUNTIFS($AO$12:$AO$31,AG$37,$C$12:$C$31,"B",$E$12:$E$31,"*")</f>
        <v>0</v>
      </c>
      <c r="AK39" s="342"/>
      <c r="AL39" s="97">
        <f>COUNTIFS($AO$12:$AO$31,AL$37,$C$12:$C$31,"A",$E$12:$E$31,"*")</f>
        <v>0</v>
      </c>
      <c r="AM39" s="97">
        <f>COUNTIFS($AO$12:$AO$31,AL$37,$C$12:$C$31,"B",$E$12:$E$31,"*")</f>
        <v>1</v>
      </c>
      <c r="AN39" s="62"/>
    </row>
    <row r="40" spans="1:40" ht="18" customHeight="1">
      <c r="A40" s="62"/>
      <c r="B40" s="80" t="s">
        <v>193</v>
      </c>
      <c r="C40" s="97">
        <f>COUNTIFS($AO$12:$AO$31,C$37,$C$12:$C$31,"C",$E$12:$E$31,"*")</f>
        <v>0</v>
      </c>
      <c r="D40" s="97">
        <f>COUNTIFS($AO$12:$AO$31,C$37,$C$12:$C$31,"D",$E$12:$E$31,"*")</f>
        <v>0</v>
      </c>
      <c r="E40" s="97">
        <f>COUNTIFS($AO$12:$AO$31,E$37,$C$12:$C$31,"C",$E$12:$E$31,"*")</f>
        <v>0</v>
      </c>
      <c r="F40" s="340">
        <f>COUNTIFS($AO$12:$AO$31,E$37,$C$12:$C$31,"D",$E$12:$E$31,"*")</f>
        <v>0</v>
      </c>
      <c r="G40" s="341"/>
      <c r="H40" s="342"/>
      <c r="I40" s="340">
        <f>COUNTIFS($AO$12:$AO$31,I$37,$C$12:$C$31,"C",$E$12:$E$31,"*")</f>
        <v>1</v>
      </c>
      <c r="J40" s="341"/>
      <c r="K40" s="342"/>
      <c r="L40" s="340">
        <f>COUNTIFS($AO$12:$AO$31,I$37,$C$12:$C$31,"D",$E$12:$E$31,"*")</f>
        <v>0</v>
      </c>
      <c r="M40" s="341"/>
      <c r="N40" s="342"/>
      <c r="O40" s="340">
        <f>COUNTIFS($AO$12:$AO$31,O$37,$C$12:$C$31,"C",$E$12:$E$31,"*")</f>
        <v>0</v>
      </c>
      <c r="P40" s="341"/>
      <c r="Q40" s="342"/>
      <c r="R40" s="340">
        <f>COUNTIFS($AO$12:$AO$31,O$37,$C$12:$C$31,"D",$E$12:$E$31,"*")</f>
        <v>0</v>
      </c>
      <c r="S40" s="341"/>
      <c r="T40" s="342"/>
      <c r="U40" s="340">
        <f>COUNTIFS($AO$12:$AO$31,U$37,$C$12:$C$31,"C",$E$12:$E$31,"*")</f>
        <v>0</v>
      </c>
      <c r="V40" s="341"/>
      <c r="W40" s="342"/>
      <c r="X40" s="340">
        <f>COUNTIFS($AO$12:$AO$31,U$37,$C$12:$C$31,"D",$E$12:$E$31,"*")</f>
        <v>1</v>
      </c>
      <c r="Y40" s="341"/>
      <c r="Z40" s="342"/>
      <c r="AA40" s="340">
        <f>COUNTIFS($AO$12:$AO$31,AA$37,$C$12:$C$31,"C",$E$12:$E$31,"*")</f>
        <v>0</v>
      </c>
      <c r="AB40" s="341"/>
      <c r="AC40" s="342"/>
      <c r="AD40" s="340">
        <f>COUNTIFS($AO$12:$AO$31,AA$37,$C$12:$C$31,"D",$E$12:$E$31,"*")</f>
        <v>0</v>
      </c>
      <c r="AE40" s="341"/>
      <c r="AF40" s="342"/>
      <c r="AG40" s="340">
        <f>COUNTIFS($AO$12:$AO$31,AG$37,$C$12:$C$31,"C",$E$12:$E$31,"*")</f>
        <v>0</v>
      </c>
      <c r="AH40" s="341"/>
      <c r="AI40" s="342"/>
      <c r="AJ40" s="340">
        <f>COUNTIFS($AO$12:$AO$31,AG$37,$C$12:$C$31,"D",$E$12:$E$31,"*")</f>
        <v>0</v>
      </c>
      <c r="AK40" s="342"/>
      <c r="AL40" s="97">
        <f>COUNTIFS($AO$12:$AO$31,AL$37,$C$12:$C$31,"C",$E$12:$E$31,"*")</f>
        <v>0</v>
      </c>
      <c r="AM40" s="97">
        <f>COUNTIFS($AO$12:$AO$31,AL$37,$C$12:$C$31,"D",$E$12:$E$31,"*")</f>
        <v>0</v>
      </c>
      <c r="AN40" s="62"/>
    </row>
    <row r="41" spans="1:40" ht="24.9" customHeight="1">
      <c r="A41" s="62"/>
      <c r="B41" s="80" t="s">
        <v>194</v>
      </c>
      <c r="C41" s="337" t="str">
        <f>IF($AK$3="４週",SUMIFS($AK$12:$AK$31,$AO$12:$AO$31,C37)/4/$AH$6,IF($AK$3="歴月",SUMIFS($AK$12:$AK$31,$AO$12:$AO$31,C37)/$AL$6,"記載する期間を選択してください"))</f>
        <v>記載する期間を選択してください</v>
      </c>
      <c r="D41" s="345"/>
      <c r="E41" s="337" t="str">
        <f>IF($AK$3="４週",SUMIFS($AK$12:$AK$31,$AO$12:$AO$31,E37)/4/$AH$6,IF($AK$3="歴月",SUMIFS($AK$12:$AK$31,$AO$12:$AO$31,E37)/$AL$6,"記載する期間を選択してください"))</f>
        <v>記載する期間を選択してください</v>
      </c>
      <c r="F41" s="338"/>
      <c r="G41" s="338"/>
      <c r="H41" s="345"/>
      <c r="I41" s="337" t="str">
        <f>IF($AK$3="４週",SUMIFS($AK$12:$AK$31,$AO$12:$AO$31,I37)/4/$AH$6,IF($AK$3="歴月",SUMIFS($AK$12:$AK$31,$AO$12:$AO$31,I37)/$AL$6,"記載する期間を選択してください"))</f>
        <v>記載する期間を選択してください</v>
      </c>
      <c r="J41" s="338"/>
      <c r="K41" s="338"/>
      <c r="L41" s="338"/>
      <c r="M41" s="338"/>
      <c r="N41" s="345"/>
      <c r="O41" s="337" t="str">
        <f>IF($AK$3="４週",SUMIFS($AK$12:$AK$31,$AO$12:$AO$31,O37)/4/$AH$6,IF($AK$3="歴月",SUMIFS($AK$12:$AK$31,$AO$12:$AO$31,O37)/$AL$6,"記載する期間を選択してください"))</f>
        <v>記載する期間を選択してください</v>
      </c>
      <c r="P41" s="338"/>
      <c r="Q41" s="338"/>
      <c r="R41" s="338"/>
      <c r="S41" s="338"/>
      <c r="T41" s="345"/>
      <c r="U41" s="337" t="str">
        <f>IF($AK$3="４週",SUMIFS($AK$12:$AK$31,$AO$12:$AO$31,U37)/4/$AH$6,IF($AK$3="歴月",SUMIFS($AK$12:$AK$31,$AO$12:$AO$31,U37)/$AL$6,"記載する期間を選択してください"))</f>
        <v>記載する期間を選択してください</v>
      </c>
      <c r="V41" s="338"/>
      <c r="W41" s="338"/>
      <c r="X41" s="338"/>
      <c r="Y41" s="338"/>
      <c r="Z41" s="345"/>
      <c r="AA41" s="337" t="str">
        <f>IF($AK$3="４週",SUMIFS($AK$12:$AK$31,$AO$12:$AO$31,AA37)/4/$AH$6,IF($AK$3="歴月",SUMIFS($AK$12:$AK$31,$AO$12:$AO$31,AA37)/$AL$6,"記載する期間を選択してください"))</f>
        <v>記載する期間を選択してください</v>
      </c>
      <c r="AB41" s="338"/>
      <c r="AC41" s="338"/>
      <c r="AD41" s="338"/>
      <c r="AE41" s="338"/>
      <c r="AF41" s="345"/>
      <c r="AG41" s="337" t="str">
        <f>IF($AK$3="４週",SUMIFS($AK$12:$AK$31,$AO$12:$AO$31,AG37)/4/$AH$6,IF($AK$3="歴月",SUMIFS($AK$12:$AK$31,$AO$12:$AO$31,AG37)/$AL$6,"記載する期間を選択してください"))</f>
        <v>記載する期間を選択してください</v>
      </c>
      <c r="AH41" s="338"/>
      <c r="AI41" s="338"/>
      <c r="AJ41" s="338"/>
      <c r="AK41" s="345"/>
      <c r="AL41" s="337" t="str">
        <f>IF($AK$3="４週",SUMIFS($AK$12:$AK$31,$AO$12:$AO$31,AL37)/4/$AH$6,IF($AK$3="歴月",SUMIFS($AK$12:$AK$31,$AO$12:$AO$31,AL37)/$AL$6,"記載する期間を選択してください"))</f>
        <v>記載する期間を選択してください</v>
      </c>
      <c r="AM41" s="345"/>
      <c r="AN41" s="62"/>
    </row>
    <row r="42" spans="1:40" ht="5.0999999999999996" customHeight="1">
      <c r="A42" s="62"/>
      <c r="B42" s="59"/>
      <c r="C42" s="76">
        <v>2</v>
      </c>
      <c r="D42" s="76"/>
      <c r="E42" s="76">
        <v>3</v>
      </c>
      <c r="F42" s="76"/>
      <c r="G42" s="76"/>
      <c r="H42" s="76"/>
      <c r="I42" s="76">
        <v>4</v>
      </c>
      <c r="J42" s="76"/>
      <c r="K42" s="76"/>
      <c r="L42" s="76"/>
      <c r="M42" s="76"/>
      <c r="N42" s="76"/>
      <c r="O42" s="76">
        <v>5</v>
      </c>
      <c r="P42" s="76"/>
      <c r="Q42" s="76"/>
      <c r="R42" s="76"/>
      <c r="S42" s="76"/>
      <c r="T42" s="76"/>
      <c r="U42" s="76">
        <v>6</v>
      </c>
      <c r="V42" s="76"/>
      <c r="W42" s="76"/>
      <c r="X42" s="76"/>
      <c r="Y42" s="76"/>
      <c r="Z42" s="76"/>
      <c r="AA42" s="76">
        <v>7</v>
      </c>
      <c r="AB42" s="76"/>
      <c r="AC42" s="76"/>
      <c r="AD42" s="76"/>
      <c r="AE42" s="76"/>
      <c r="AF42" s="76"/>
      <c r="AG42" s="76">
        <v>8</v>
      </c>
      <c r="AH42" s="76"/>
      <c r="AI42" s="76"/>
      <c r="AJ42" s="76"/>
      <c r="AK42" s="76"/>
      <c r="AL42" s="76">
        <v>9</v>
      </c>
      <c r="AM42" s="96"/>
      <c r="AN42" s="62"/>
    </row>
    <row r="43" spans="1:40" ht="15" customHeight="1">
      <c r="A43" s="60" t="s">
        <v>118</v>
      </c>
      <c r="B43" s="87"/>
      <c r="C43" s="88"/>
      <c r="D43" s="88"/>
      <c r="E43" s="88"/>
      <c r="F43" s="89"/>
      <c r="G43" s="88"/>
      <c r="H43" s="76"/>
      <c r="I43" s="76"/>
      <c r="J43" s="76"/>
      <c r="K43" s="76"/>
      <c r="L43" s="76"/>
      <c r="M43" s="76"/>
      <c r="N43" s="76"/>
      <c r="O43" s="76"/>
      <c r="P43" s="76"/>
      <c r="Q43" s="76"/>
      <c r="R43" s="76">
        <v>6</v>
      </c>
      <c r="S43" s="76"/>
      <c r="T43" s="76"/>
      <c r="U43" s="76"/>
      <c r="V43" s="76"/>
      <c r="W43" s="76"/>
      <c r="X43" s="76">
        <v>7</v>
      </c>
      <c r="Y43" s="76"/>
      <c r="Z43" s="76"/>
      <c r="AA43" s="76"/>
      <c r="AB43" s="76"/>
      <c r="AC43" s="76"/>
      <c r="AD43" s="76">
        <v>8</v>
      </c>
      <c r="AE43" s="76"/>
      <c r="AF43" s="76"/>
      <c r="AG43" s="77"/>
      <c r="AH43" s="77"/>
      <c r="AI43" s="77"/>
      <c r="AJ43" s="77">
        <v>9</v>
      </c>
      <c r="AK43" s="75"/>
      <c r="AL43" s="75"/>
      <c r="AM43" s="62"/>
    </row>
    <row r="44" spans="1:40" s="60" customFormat="1" ht="15" customHeight="1">
      <c r="A44" s="60" t="s">
        <v>119</v>
      </c>
      <c r="B44" s="83"/>
      <c r="C44" s="83"/>
      <c r="D44" s="83"/>
      <c r="E44" s="83"/>
      <c r="F44" s="83"/>
      <c r="G44" s="8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row>
    <row r="45" spans="1:40" s="60" customFormat="1" ht="15" customHeight="1">
      <c r="A45" s="60" t="s">
        <v>120</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c r="A46" s="83" t="s">
        <v>306</v>
      </c>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c r="A47" s="60" t="s">
        <v>121</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s="60" customFormat="1" ht="15" customHeight="1">
      <c r="A48" s="60" t="s">
        <v>122</v>
      </c>
      <c r="B48" s="83"/>
      <c r="C48" s="83"/>
      <c r="D48" s="83"/>
      <c r="E48" s="83"/>
      <c r="F48" s="83"/>
      <c r="G48" s="83"/>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row>
    <row r="49" spans="1:7" ht="15" customHeight="1">
      <c r="A49" s="60" t="s">
        <v>123</v>
      </c>
      <c r="B49" s="90"/>
      <c r="C49" s="60"/>
      <c r="D49" s="60"/>
      <c r="E49" s="60"/>
      <c r="F49" s="60"/>
      <c r="G49" s="60"/>
    </row>
    <row r="50" spans="1:7" ht="15" customHeight="1">
      <c r="A50" s="60" t="s">
        <v>124</v>
      </c>
      <c r="B50" s="90"/>
      <c r="C50" s="60"/>
      <c r="D50" s="60"/>
      <c r="E50" s="60"/>
      <c r="F50" s="60"/>
      <c r="G50" s="60"/>
    </row>
    <row r="51" spans="1:7" ht="15" customHeight="1">
      <c r="A51" s="60"/>
      <c r="B51" s="74" t="s">
        <v>125</v>
      </c>
      <c r="C51" s="322" t="s">
        <v>126</v>
      </c>
      <c r="D51" s="322"/>
      <c r="E51" s="322"/>
      <c r="F51" s="60"/>
      <c r="G51" s="60"/>
    </row>
    <row r="52" spans="1:7" ht="15" customHeight="1">
      <c r="A52" s="60"/>
      <c r="B52" s="93" t="s">
        <v>127</v>
      </c>
      <c r="C52" s="346" t="s">
        <v>128</v>
      </c>
      <c r="D52" s="346"/>
      <c r="E52" s="346"/>
      <c r="F52" s="60"/>
      <c r="G52" s="60"/>
    </row>
    <row r="53" spans="1:7" ht="15" customHeight="1">
      <c r="A53" s="60"/>
      <c r="B53" s="93" t="s">
        <v>129</v>
      </c>
      <c r="C53" s="346" t="s">
        <v>130</v>
      </c>
      <c r="D53" s="346"/>
      <c r="E53" s="346"/>
      <c r="F53" s="60"/>
      <c r="G53" s="60"/>
    </row>
    <row r="54" spans="1:7" ht="15" customHeight="1">
      <c r="A54" s="60"/>
      <c r="B54" s="93" t="s">
        <v>131</v>
      </c>
      <c r="C54" s="346" t="s">
        <v>132</v>
      </c>
      <c r="D54" s="346"/>
      <c r="E54" s="346"/>
      <c r="F54" s="60"/>
      <c r="G54" s="60"/>
    </row>
    <row r="55" spans="1:7" ht="15" customHeight="1">
      <c r="A55" s="60"/>
      <c r="B55" s="93" t="s">
        <v>133</v>
      </c>
      <c r="C55" s="346" t="s">
        <v>134</v>
      </c>
      <c r="D55" s="346"/>
      <c r="E55" s="346"/>
      <c r="F55" s="60"/>
      <c r="G55" s="60"/>
    </row>
    <row r="56" spans="1:7" ht="15" customHeight="1">
      <c r="A56" s="60"/>
      <c r="B56" s="60" t="s">
        <v>135</v>
      </c>
      <c r="C56" s="60"/>
      <c r="D56" s="60"/>
      <c r="E56" s="60"/>
      <c r="F56" s="60"/>
      <c r="G56" s="60"/>
    </row>
    <row r="57" spans="1:7" ht="15" customHeight="1">
      <c r="A57" s="60"/>
      <c r="B57" s="60" t="s">
        <v>136</v>
      </c>
      <c r="C57" s="60"/>
      <c r="D57" s="60"/>
      <c r="E57" s="60"/>
      <c r="F57" s="60"/>
      <c r="G57" s="60"/>
    </row>
    <row r="58" spans="1:7" ht="15" customHeight="1">
      <c r="A58" s="60"/>
      <c r="B58" s="60" t="s">
        <v>137</v>
      </c>
      <c r="C58" s="60"/>
      <c r="D58" s="60"/>
      <c r="E58" s="60"/>
      <c r="F58" s="60"/>
      <c r="G58" s="60"/>
    </row>
    <row r="59" spans="1:7" ht="15" customHeight="1">
      <c r="A59" s="60" t="s">
        <v>138</v>
      </c>
      <c r="B59" s="90"/>
      <c r="C59" s="60"/>
      <c r="D59" s="60"/>
      <c r="E59" s="60"/>
      <c r="F59" s="60"/>
      <c r="G59" s="60"/>
    </row>
    <row r="60" spans="1:7" ht="15" customHeight="1">
      <c r="A60" s="60" t="s">
        <v>307</v>
      </c>
      <c r="B60" s="90"/>
      <c r="C60" s="60"/>
      <c r="D60" s="60"/>
      <c r="E60" s="60"/>
      <c r="F60" s="60"/>
      <c r="G60" s="60"/>
    </row>
    <row r="61" spans="1:7" ht="15" customHeight="1">
      <c r="A61" s="60" t="s">
        <v>140</v>
      </c>
      <c r="B61" s="90"/>
      <c r="C61" s="60"/>
      <c r="D61" s="60"/>
      <c r="E61" s="60"/>
      <c r="F61" s="60"/>
      <c r="G61" s="60"/>
    </row>
    <row r="62" spans="1:7" ht="15" customHeight="1">
      <c r="A62" s="60" t="s">
        <v>141</v>
      </c>
      <c r="B62" s="90"/>
      <c r="C62" s="60"/>
      <c r="D62" s="60"/>
      <c r="E62" s="60"/>
      <c r="F62" s="60"/>
      <c r="G62" s="60"/>
    </row>
    <row r="63" spans="1:7" ht="15" customHeight="1">
      <c r="A63" s="60" t="s">
        <v>142</v>
      </c>
      <c r="B63" s="90"/>
      <c r="C63" s="60"/>
      <c r="D63" s="60"/>
      <c r="E63" s="60"/>
      <c r="F63" s="60"/>
      <c r="G63" s="60"/>
    </row>
    <row r="64" spans="1:7" ht="15" customHeight="1">
      <c r="A64" s="60" t="s">
        <v>143</v>
      </c>
      <c r="B64" s="90"/>
      <c r="C64" s="60"/>
      <c r="D64" s="60"/>
      <c r="E64" s="60"/>
      <c r="F64" s="60"/>
      <c r="G64" s="60"/>
    </row>
    <row r="65" spans="1:7" ht="15" customHeight="1">
      <c r="A65" s="60"/>
      <c r="B65" s="60" t="s">
        <v>144</v>
      </c>
      <c r="C65" s="60"/>
      <c r="D65" s="60"/>
      <c r="E65" s="60"/>
      <c r="F65" s="60"/>
      <c r="G65" s="60"/>
    </row>
    <row r="66" spans="1:7" ht="15" customHeight="1">
      <c r="A66" s="60"/>
      <c r="B66" s="60" t="s">
        <v>145</v>
      </c>
      <c r="C66" s="60"/>
      <c r="D66" s="60"/>
      <c r="E66" s="60"/>
      <c r="F66" s="60"/>
      <c r="G66" s="60"/>
    </row>
    <row r="67" spans="1:7" ht="15" customHeight="1">
      <c r="A67" s="60" t="s">
        <v>146</v>
      </c>
      <c r="B67" s="90"/>
      <c r="C67" s="60"/>
      <c r="D67" s="60"/>
      <c r="E67" s="60"/>
      <c r="F67" s="60"/>
      <c r="G67" s="60"/>
    </row>
    <row r="68" spans="1:7" ht="15" customHeight="1">
      <c r="A68" s="60" t="s">
        <v>147</v>
      </c>
      <c r="B68" s="90"/>
      <c r="C68" s="60"/>
      <c r="D68" s="60"/>
      <c r="E68" s="60"/>
      <c r="F68" s="60"/>
      <c r="G68" s="60"/>
    </row>
    <row r="69" spans="1:7" ht="15" customHeight="1">
      <c r="A69" s="60" t="s">
        <v>148</v>
      </c>
      <c r="B69" s="90"/>
      <c r="C69" s="60"/>
      <c r="D69" s="60"/>
      <c r="E69" s="60"/>
      <c r="F69" s="60"/>
      <c r="G69" s="60"/>
    </row>
    <row r="70" spans="1:7" ht="15" customHeight="1">
      <c r="A70" s="60" t="s">
        <v>149</v>
      </c>
      <c r="B70" s="90"/>
      <c r="C70" s="60"/>
      <c r="D70" s="60"/>
      <c r="E70" s="60"/>
      <c r="F70" s="60"/>
      <c r="G70" s="60"/>
    </row>
    <row r="71" spans="1:7" ht="15" customHeight="1">
      <c r="A71" s="60" t="s">
        <v>150</v>
      </c>
      <c r="B71" s="90"/>
      <c r="C71" s="60"/>
      <c r="D71" s="60"/>
      <c r="E71" s="60"/>
      <c r="F71" s="60"/>
      <c r="G71" s="60"/>
    </row>
    <row r="72" spans="1:7" ht="15" customHeight="1">
      <c r="A72" s="60" t="s">
        <v>151</v>
      </c>
      <c r="B72" s="90"/>
      <c r="C72" s="60"/>
      <c r="D72" s="60"/>
      <c r="E72" s="60"/>
      <c r="F72" s="60"/>
      <c r="G72" s="60"/>
    </row>
    <row r="73" spans="1:7" ht="15" customHeight="1">
      <c r="A73" s="60" t="s">
        <v>152</v>
      </c>
      <c r="B73" s="90"/>
      <c r="C73" s="60"/>
      <c r="D73" s="60"/>
      <c r="E73" s="60"/>
      <c r="F73" s="60"/>
      <c r="G73" s="60"/>
    </row>
    <row r="74" spans="1:7" ht="15" customHeight="1">
      <c r="A74" s="60" t="s">
        <v>153</v>
      </c>
      <c r="B74" s="90"/>
      <c r="C74" s="60"/>
      <c r="D74" s="60"/>
      <c r="E74" s="60"/>
      <c r="F74" s="60"/>
      <c r="G74" s="60"/>
    </row>
  </sheetData>
  <mergeCells count="103">
    <mergeCell ref="AP1:AR5"/>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hyperlinks>
    <hyperlink ref="AP1:AR5" location="表紙!A1" display="表紙!A1" xr:uid="{C9B4AF6E-E0DB-4888-9191-A4431B90F6B9}"/>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R81"/>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3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310</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T5" s="82"/>
      <c r="U5" s="82"/>
      <c r="V5" s="82"/>
      <c r="W5" s="82"/>
      <c r="Y5" s="85"/>
      <c r="Z5" s="85"/>
      <c r="AA5" s="85"/>
      <c r="AB5" s="62"/>
      <c r="AC5" s="85"/>
      <c r="AD5" s="85"/>
      <c r="AE5" s="85"/>
      <c r="AF5" s="135"/>
      <c r="AG5" s="135"/>
      <c r="AH5" s="135"/>
      <c r="AI5" s="136" t="s">
        <v>300</v>
      </c>
      <c r="AJ5" s="79"/>
      <c r="AK5" s="314"/>
      <c r="AL5" s="314"/>
      <c r="AM5" s="314"/>
      <c r="AN5" s="314"/>
      <c r="AP5" s="431"/>
      <c r="AQ5" s="432"/>
      <c r="AR5" s="433"/>
    </row>
    <row r="6" spans="1:44" ht="18" customHeight="1">
      <c r="A6" s="82"/>
      <c r="B6" s="82"/>
      <c r="C6" s="82"/>
      <c r="D6" s="82"/>
      <c r="E6" s="82"/>
      <c r="F6" s="82"/>
      <c r="G6" s="82"/>
      <c r="H6" s="82"/>
      <c r="I6" s="82"/>
      <c r="J6" s="82"/>
      <c r="K6" s="82"/>
      <c r="L6" s="82"/>
      <c r="M6" s="82"/>
      <c r="N6" s="82"/>
      <c r="O6" s="82"/>
      <c r="P6" s="82"/>
      <c r="Q6" s="82"/>
      <c r="R6" s="82"/>
      <c r="S6" s="82"/>
      <c r="U6" s="82"/>
      <c r="V6" s="82"/>
      <c r="W6" s="82"/>
      <c r="Y6" s="85"/>
      <c r="Z6" s="85"/>
      <c r="AA6" s="85"/>
      <c r="AB6" s="62"/>
      <c r="AC6" s="85"/>
      <c r="AD6" s="85"/>
      <c r="AE6" s="85"/>
      <c r="AF6" s="85"/>
      <c r="AG6" s="86" t="s">
        <v>99</v>
      </c>
      <c r="AH6" s="315"/>
      <c r="AI6" s="315"/>
      <c r="AJ6" s="315"/>
      <c r="AK6" s="85" t="s">
        <v>100</v>
      </c>
      <c r="AL6" s="95"/>
      <c r="AM6" s="85" t="s">
        <v>101</v>
      </c>
      <c r="AN6" s="62"/>
    </row>
    <row r="7" spans="1:44" ht="9.9" customHeight="1">
      <c r="A7" s="62"/>
      <c r="B7" s="66"/>
      <c r="C7" s="66"/>
      <c r="D7" s="66"/>
      <c r="E7" s="66"/>
      <c r="F7" s="66"/>
      <c r="G7" s="66"/>
      <c r="H7" s="66"/>
      <c r="I7" s="66"/>
      <c r="J7" s="66"/>
      <c r="K7" s="66"/>
      <c r="L7" s="66"/>
      <c r="M7" s="66"/>
      <c r="N7" s="66"/>
      <c r="O7" s="66"/>
      <c r="P7" s="66"/>
      <c r="Q7" s="66"/>
      <c r="R7" s="66"/>
      <c r="S7" s="66"/>
      <c r="T7" s="66"/>
      <c r="U7" s="66"/>
      <c r="V7" s="66"/>
      <c r="W7" s="66"/>
      <c r="X7" s="63"/>
      <c r="Y7" s="63"/>
      <c r="Z7" s="63"/>
      <c r="AA7" s="63"/>
      <c r="AB7" s="63"/>
      <c r="AC7" s="63"/>
      <c r="AD7" s="63"/>
      <c r="AE7" s="63"/>
      <c r="AF7" s="63"/>
      <c r="AG7" s="63"/>
      <c r="AH7" s="63"/>
      <c r="AI7" s="63"/>
      <c r="AJ7" s="63"/>
      <c r="AK7" s="63"/>
      <c r="AL7" s="63"/>
      <c r="AM7" s="62"/>
      <c r="AN7" s="62"/>
    </row>
    <row r="8" spans="1:44" ht="15" customHeight="1">
      <c r="A8" s="323" t="s">
        <v>102</v>
      </c>
      <c r="B8" s="325" t="s">
        <v>103</v>
      </c>
      <c r="C8" s="300" t="s">
        <v>104</v>
      </c>
      <c r="D8" s="322" t="s">
        <v>105</v>
      </c>
      <c r="E8" s="288" t="s">
        <v>106</v>
      </c>
      <c r="F8" s="324" t="s">
        <v>107</v>
      </c>
      <c r="G8" s="324"/>
      <c r="H8" s="324"/>
      <c r="I8" s="324"/>
      <c r="J8" s="324"/>
      <c r="K8" s="324"/>
      <c r="L8" s="324"/>
      <c r="M8" s="324"/>
      <c r="N8" s="324"/>
      <c r="O8" s="324"/>
      <c r="P8" s="324"/>
      <c r="Q8" s="324"/>
      <c r="R8" s="324"/>
      <c r="S8" s="324"/>
      <c r="T8" s="324"/>
      <c r="U8" s="324"/>
      <c r="V8" s="324"/>
      <c r="W8" s="324"/>
      <c r="X8" s="324"/>
      <c r="Y8" s="324"/>
      <c r="Z8" s="324"/>
      <c r="AA8" s="324"/>
      <c r="AB8" s="324"/>
      <c r="AC8" s="324"/>
      <c r="AD8" s="324"/>
      <c r="AE8" s="324"/>
      <c r="AF8" s="324"/>
      <c r="AG8" s="324"/>
      <c r="AH8" s="324"/>
      <c r="AI8" s="324"/>
      <c r="AJ8" s="324"/>
      <c r="AK8" s="292" t="s">
        <v>108</v>
      </c>
      <c r="AL8" s="320" t="s">
        <v>109</v>
      </c>
      <c r="AM8" s="321" t="s">
        <v>110</v>
      </c>
      <c r="AN8" s="321"/>
    </row>
    <row r="9" spans="1:44" ht="15" customHeight="1">
      <c r="A9" s="323"/>
      <c r="B9" s="326"/>
      <c r="C9" s="303"/>
      <c r="D9" s="322"/>
      <c r="E9" s="288"/>
      <c r="F9" s="322" t="s">
        <v>111</v>
      </c>
      <c r="G9" s="322"/>
      <c r="H9" s="322"/>
      <c r="I9" s="322"/>
      <c r="J9" s="322"/>
      <c r="K9" s="322"/>
      <c r="L9" s="322"/>
      <c r="M9" s="322" t="s">
        <v>112</v>
      </c>
      <c r="N9" s="322"/>
      <c r="O9" s="322"/>
      <c r="P9" s="322"/>
      <c r="Q9" s="322"/>
      <c r="R9" s="322"/>
      <c r="S9" s="322"/>
      <c r="T9" s="322" t="s">
        <v>113</v>
      </c>
      <c r="U9" s="322"/>
      <c r="V9" s="322"/>
      <c r="W9" s="322"/>
      <c r="X9" s="322"/>
      <c r="Y9" s="322"/>
      <c r="Z9" s="322"/>
      <c r="AA9" s="322" t="s">
        <v>114</v>
      </c>
      <c r="AB9" s="322"/>
      <c r="AC9" s="322"/>
      <c r="AD9" s="322"/>
      <c r="AE9" s="322"/>
      <c r="AF9" s="322"/>
      <c r="AG9" s="322"/>
      <c r="AH9" s="322" t="s">
        <v>115</v>
      </c>
      <c r="AI9" s="322"/>
      <c r="AJ9" s="322"/>
      <c r="AK9" s="292"/>
      <c r="AL9" s="320"/>
      <c r="AM9" s="321"/>
      <c r="AN9" s="321"/>
    </row>
    <row r="10" spans="1:44" ht="15" customHeight="1">
      <c r="A10" s="323"/>
      <c r="B10" s="327" t="s">
        <v>156</v>
      </c>
      <c r="C10" s="303"/>
      <c r="D10" s="322"/>
      <c r="E10" s="28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2"/>
      <c r="AL10" s="320"/>
      <c r="AM10" s="321"/>
      <c r="AN10" s="321"/>
    </row>
    <row r="11" spans="1:44" ht="15" customHeight="1">
      <c r="A11" s="323"/>
      <c r="B11" s="328"/>
      <c r="C11" s="306"/>
      <c r="D11" s="322"/>
      <c r="E11" s="28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2"/>
      <c r="AL11" s="320"/>
      <c r="AM11" s="321"/>
      <c r="AN11" s="321"/>
    </row>
    <row r="12" spans="1:44" ht="18" customHeight="1">
      <c r="A12" s="73">
        <v>1</v>
      </c>
      <c r="B12" s="99" t="s">
        <v>157</v>
      </c>
      <c r="C12" s="81" t="s">
        <v>127</v>
      </c>
      <c r="D12" s="100"/>
      <c r="E12" s="101" t="s">
        <v>127</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2" si="0">IF($AK$3="４週",AK12/4,AK12/(DAY(EOMONTH($F$10,0))/7))</f>
        <v>0</v>
      </c>
      <c r="AM12" s="329"/>
      <c r="AN12" s="329"/>
      <c r="AO12" s="139" t="str">
        <f>IF(B12="","",IF(ISERROR(MATCH(B12,$C$38:$AM$38,0)),"その他職員",B12))</f>
        <v>管理者</v>
      </c>
    </row>
    <row r="13" spans="1:44" ht="18" customHeight="1">
      <c r="A13" s="73">
        <v>2</v>
      </c>
      <c r="B13" s="99" t="s">
        <v>301</v>
      </c>
      <c r="C13" s="81" t="s">
        <v>129</v>
      </c>
      <c r="D13" s="100"/>
      <c r="E13" s="101" t="s">
        <v>129</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ref="AK13:AK32" si="1">+SUM(F13:AJ13)</f>
        <v>0</v>
      </c>
      <c r="AL13" s="70">
        <f t="shared" si="0"/>
        <v>0</v>
      </c>
      <c r="AM13" s="329"/>
      <c r="AN13" s="329"/>
      <c r="AO13" s="139" t="str">
        <f t="shared" ref="AO13:AO31" si="2">IF(B13="","",IF(ISERROR(MATCH(B13,$C$38:$AM$38,0)),"その他職員",B13))</f>
        <v>児童発達支援管理責任者</v>
      </c>
    </row>
    <row r="14" spans="1:44" ht="18" customHeight="1">
      <c r="A14" s="73">
        <v>3</v>
      </c>
      <c r="B14" s="99" t="s">
        <v>309</v>
      </c>
      <c r="C14" s="81" t="s">
        <v>131</v>
      </c>
      <c r="D14" s="100"/>
      <c r="E14" s="101" t="s">
        <v>131</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1"/>
        <v>0</v>
      </c>
      <c r="AL14" s="70">
        <f t="shared" si="0"/>
        <v>0</v>
      </c>
      <c r="AM14" s="329"/>
      <c r="AN14" s="329"/>
      <c r="AO14" s="139" t="str">
        <f t="shared" si="2"/>
        <v>嘱託医</v>
      </c>
    </row>
    <row r="15" spans="1:44" ht="18" customHeight="1">
      <c r="A15" s="73">
        <v>4</v>
      </c>
      <c r="B15" s="99" t="s">
        <v>302</v>
      </c>
      <c r="C15" s="81" t="s">
        <v>133</v>
      </c>
      <c r="D15" s="100"/>
      <c r="E15" s="101" t="s">
        <v>133</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c r="AO15" s="139" t="str">
        <f t="shared" si="2"/>
        <v>児童指導員</v>
      </c>
    </row>
    <row r="16" spans="1:44" ht="18" customHeight="1">
      <c r="A16" s="73">
        <v>5</v>
      </c>
      <c r="B16" s="99" t="s">
        <v>304</v>
      </c>
      <c r="C16" s="81" t="s">
        <v>129</v>
      </c>
      <c r="D16" s="100"/>
      <c r="E16" s="101" t="s">
        <v>274</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c r="AO16" s="139" t="str">
        <f t="shared" si="2"/>
        <v>その他職員</v>
      </c>
    </row>
    <row r="17" spans="1:41" ht="18" customHeight="1">
      <c r="A17" s="73">
        <v>6</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c r="AO17" s="139" t="str">
        <f t="shared" si="2"/>
        <v/>
      </c>
    </row>
    <row r="18" spans="1:41" ht="18" customHeight="1">
      <c r="A18" s="73">
        <v>7</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c r="AO18" s="139" t="str">
        <f t="shared" si="2"/>
        <v/>
      </c>
    </row>
    <row r="19" spans="1:41" ht="18" customHeight="1">
      <c r="A19" s="73">
        <v>8</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c r="AO19" s="139" t="str">
        <f t="shared" si="2"/>
        <v/>
      </c>
    </row>
    <row r="20" spans="1:41" ht="18" customHeight="1">
      <c r="A20" s="73">
        <v>9</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c r="AO20" s="139" t="str">
        <f t="shared" si="2"/>
        <v/>
      </c>
    </row>
    <row r="21" spans="1:41" ht="18" customHeight="1">
      <c r="A21" s="73">
        <v>10</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c r="AO21" s="139" t="str">
        <f t="shared" si="2"/>
        <v/>
      </c>
    </row>
    <row r="22" spans="1:41" ht="18" customHeight="1">
      <c r="A22" s="73">
        <v>11</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c r="AO22" s="139" t="str">
        <f t="shared" si="2"/>
        <v/>
      </c>
    </row>
    <row r="23" spans="1:41" ht="18" customHeight="1">
      <c r="A23" s="73">
        <v>12</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c r="AO23" s="139" t="str">
        <f t="shared" si="2"/>
        <v/>
      </c>
    </row>
    <row r="24" spans="1:41" ht="18" customHeight="1">
      <c r="A24" s="73">
        <v>13</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c r="AO24" s="139" t="str">
        <f t="shared" si="2"/>
        <v/>
      </c>
    </row>
    <row r="25" spans="1:41" ht="18" customHeight="1">
      <c r="A25" s="73">
        <v>14</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c r="AO25" s="139" t="str">
        <f t="shared" si="2"/>
        <v/>
      </c>
    </row>
    <row r="26" spans="1:41" ht="18" customHeight="1">
      <c r="A26" s="73">
        <v>15</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c r="AO26" s="139" t="str">
        <f t="shared" si="2"/>
        <v/>
      </c>
    </row>
    <row r="27" spans="1:41" ht="18" customHeight="1">
      <c r="A27" s="73">
        <v>16</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c r="AO27" s="139" t="str">
        <f t="shared" si="2"/>
        <v/>
      </c>
    </row>
    <row r="28" spans="1:41" ht="18" customHeight="1">
      <c r="A28" s="73">
        <v>17</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c r="AO28" s="139" t="str">
        <f t="shared" si="2"/>
        <v/>
      </c>
    </row>
    <row r="29" spans="1:41" ht="18" customHeight="1">
      <c r="A29" s="73">
        <v>18</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c r="AO29" s="139" t="str">
        <f t="shared" si="2"/>
        <v/>
      </c>
    </row>
    <row r="30" spans="1:41" ht="18" customHeight="1">
      <c r="A30" s="73">
        <v>19</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c r="AO30" s="139" t="str">
        <f t="shared" si="2"/>
        <v/>
      </c>
    </row>
    <row r="31" spans="1:41" ht="18" customHeight="1">
      <c r="A31" s="73">
        <v>20</v>
      </c>
      <c r="B31" s="99"/>
      <c r="C31" s="81"/>
      <c r="D31" s="100"/>
      <c r="E31" s="101"/>
      <c r="F31" s="68"/>
      <c r="G31" s="68"/>
      <c r="H31" s="68"/>
      <c r="I31" s="68"/>
      <c r="J31" s="68"/>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9">
        <f t="shared" si="1"/>
        <v>0</v>
      </c>
      <c r="AL31" s="70">
        <f t="shared" si="0"/>
        <v>0</v>
      </c>
      <c r="AM31" s="329"/>
      <c r="AN31" s="329"/>
      <c r="AO31" s="139" t="str">
        <f t="shared" si="2"/>
        <v/>
      </c>
    </row>
    <row r="32" spans="1:41" ht="18" customHeight="1">
      <c r="A32" s="288" t="s">
        <v>116</v>
      </c>
      <c r="B32" s="293"/>
      <c r="C32" s="293"/>
      <c r="D32" s="293"/>
      <c r="E32" s="293"/>
      <c r="F32" s="71">
        <f>+SUM(F12:F31)</f>
        <v>0</v>
      </c>
      <c r="G32" s="71">
        <f t="shared" ref="G32:AJ32" si="3">+SUM(G12:G31)</f>
        <v>0</v>
      </c>
      <c r="H32" s="71">
        <f t="shared" si="3"/>
        <v>0</v>
      </c>
      <c r="I32" s="71">
        <f t="shared" si="3"/>
        <v>0</v>
      </c>
      <c r="J32" s="71">
        <f t="shared" si="3"/>
        <v>0</v>
      </c>
      <c r="K32" s="71">
        <f t="shared" si="3"/>
        <v>0</v>
      </c>
      <c r="L32" s="71">
        <f t="shared" si="3"/>
        <v>0</v>
      </c>
      <c r="M32" s="71">
        <f t="shared" si="3"/>
        <v>0</v>
      </c>
      <c r="N32" s="71">
        <f t="shared" si="3"/>
        <v>0</v>
      </c>
      <c r="O32" s="71">
        <f t="shared" si="3"/>
        <v>0</v>
      </c>
      <c r="P32" s="71">
        <f t="shared" si="3"/>
        <v>0</v>
      </c>
      <c r="Q32" s="71">
        <f t="shared" si="3"/>
        <v>0</v>
      </c>
      <c r="R32" s="71">
        <f t="shared" si="3"/>
        <v>0</v>
      </c>
      <c r="S32" s="71">
        <f t="shared" si="3"/>
        <v>0</v>
      </c>
      <c r="T32" s="71">
        <f t="shared" si="3"/>
        <v>0</v>
      </c>
      <c r="U32" s="71">
        <f t="shared" si="3"/>
        <v>0</v>
      </c>
      <c r="V32" s="71">
        <f t="shared" si="3"/>
        <v>0</v>
      </c>
      <c r="W32" s="71">
        <f t="shared" si="3"/>
        <v>0</v>
      </c>
      <c r="X32" s="71">
        <f t="shared" si="3"/>
        <v>0</v>
      </c>
      <c r="Y32" s="71">
        <f t="shared" si="3"/>
        <v>0</v>
      </c>
      <c r="Z32" s="71">
        <f t="shared" si="3"/>
        <v>0</v>
      </c>
      <c r="AA32" s="71">
        <f t="shared" si="3"/>
        <v>0</v>
      </c>
      <c r="AB32" s="71">
        <f t="shared" si="3"/>
        <v>0</v>
      </c>
      <c r="AC32" s="71">
        <f t="shared" si="3"/>
        <v>0</v>
      </c>
      <c r="AD32" s="71">
        <f t="shared" si="3"/>
        <v>0</v>
      </c>
      <c r="AE32" s="71">
        <f t="shared" si="3"/>
        <v>0</v>
      </c>
      <c r="AF32" s="71">
        <f t="shared" si="3"/>
        <v>0</v>
      </c>
      <c r="AG32" s="71">
        <f t="shared" si="3"/>
        <v>0</v>
      </c>
      <c r="AH32" s="71">
        <f t="shared" si="3"/>
        <v>0</v>
      </c>
      <c r="AI32" s="71">
        <f t="shared" si="3"/>
        <v>0</v>
      </c>
      <c r="AJ32" s="71">
        <f t="shared" si="3"/>
        <v>0</v>
      </c>
      <c r="AK32" s="69">
        <f t="shared" si="1"/>
        <v>0</v>
      </c>
      <c r="AL32" s="70">
        <f t="shared" si="0"/>
        <v>0</v>
      </c>
      <c r="AM32" s="323"/>
      <c r="AN32" s="323"/>
      <c r="AO32" s="139"/>
    </row>
    <row r="33" spans="1:41" ht="18" customHeight="1">
      <c r="A33" s="293" t="s">
        <v>117</v>
      </c>
      <c r="B33" s="293"/>
      <c r="C33" s="293"/>
      <c r="D33" s="293"/>
      <c r="E33" s="289"/>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c r="AE33" s="92"/>
      <c r="AF33" s="92"/>
      <c r="AG33" s="92"/>
      <c r="AH33" s="92"/>
      <c r="AI33" s="92"/>
      <c r="AJ33" s="92"/>
      <c r="AK33" s="71"/>
      <c r="AL33" s="72"/>
      <c r="AM33" s="323"/>
      <c r="AN33" s="323"/>
      <c r="AO33" s="139"/>
    </row>
    <row r="34" spans="1:41"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1"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1" ht="15" customHeight="1">
      <c r="A36" s="66"/>
      <c r="B36" s="66"/>
      <c r="C36" s="66"/>
      <c r="D36" s="66"/>
      <c r="E36" s="6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6"/>
      <c r="AL36" s="66"/>
      <c r="AM36" s="62"/>
    </row>
    <row r="37" spans="1:41" ht="21" customHeight="1">
      <c r="A37" s="67" t="s">
        <v>189</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 customHeight="1">
      <c r="A38" s="62"/>
      <c r="B38" s="66"/>
      <c r="C38" s="337" t="str">
        <f>IF(VLOOKUP($AK$1,選択肢!$A$1:$J$32,C43,FALSE)=0,"-",VLOOKUP($AK$1,選択肢!$A$1:$J$32,C43,FALSE))</f>
        <v>管理者</v>
      </c>
      <c r="D38" s="338"/>
      <c r="E38" s="344" t="str">
        <f>IF(VLOOKUP($AK$1,選択肢!$A$1:$J$32,E43,FALSE)=0,"-",VLOOKUP($AK$1,選択肢!$A$1:$J$32,E43,FALSE))</f>
        <v>児童発達支援管理責任者</v>
      </c>
      <c r="F38" s="344"/>
      <c r="G38" s="344"/>
      <c r="H38" s="344"/>
      <c r="I38" s="337" t="str">
        <f>IF(VLOOKUP($AK$1,選択肢!$A$1:$J$32,I43,FALSE)=0,"-",VLOOKUP($AK$1,選択肢!$A$1:$J$32,I43,FALSE))</f>
        <v>嘱託医</v>
      </c>
      <c r="J38" s="338"/>
      <c r="K38" s="338"/>
      <c r="L38" s="338"/>
      <c r="M38" s="338"/>
      <c r="N38" s="345"/>
      <c r="O38" s="337" t="str">
        <f>IF(VLOOKUP($AK$1,選択肢!$A$1:$J$32,O43,FALSE)=0,"-",VLOOKUP($AK$1,選択肢!$A$1:$J$32,O43,FALSE))</f>
        <v>児童指導員</v>
      </c>
      <c r="P38" s="338"/>
      <c r="Q38" s="338"/>
      <c r="R38" s="338"/>
      <c r="S38" s="338"/>
      <c r="T38" s="345"/>
      <c r="U38" s="337" t="str">
        <f>IF(VLOOKUP($AK$1,選択肢!$A$1:$J$32,U43,FALSE)=0,"-",VLOOKUP($AK$1,選択肢!$A$1:$J$32,U43,FALSE))</f>
        <v>保育士</v>
      </c>
      <c r="V38" s="338"/>
      <c r="W38" s="338"/>
      <c r="X38" s="338"/>
      <c r="Y38" s="338"/>
      <c r="Z38" s="345"/>
      <c r="AA38" s="337" t="str">
        <f>IF(VLOOKUP($AK$1,選択肢!$A$1:$J$32,AA43,FALSE)=0,"-",VLOOKUP($AK$1,選択肢!$A$1:$J$32,AA43,FALSE))</f>
        <v>栄養士</v>
      </c>
      <c r="AB38" s="338"/>
      <c r="AC38" s="338"/>
      <c r="AD38" s="338"/>
      <c r="AE38" s="338"/>
      <c r="AF38" s="345"/>
      <c r="AG38" s="344" t="str">
        <f>IF(VLOOKUP($AK$1,選択肢!$A$1:$J$32,AG43,FALSE)=0,"-",VLOOKUP($AK$1,選択肢!$A$1:$J$32,AG43,FALSE))</f>
        <v>調理員</v>
      </c>
      <c r="AH38" s="344"/>
      <c r="AI38" s="344"/>
      <c r="AJ38" s="344"/>
      <c r="AK38" s="344"/>
      <c r="AL38" s="344" t="str">
        <f>IF(VLOOKUP($AK$1,選択肢!$A$1:$J$32,AL43,FALSE)=0,"-",VLOOKUP($AK$1,選択肢!$A$1:$J$32,AL43,FALSE))</f>
        <v>機能訓練担当職員</v>
      </c>
      <c r="AM38" s="344"/>
      <c r="AN38" s="62"/>
    </row>
    <row r="39" spans="1:41" ht="18" customHeight="1">
      <c r="A39" s="62"/>
      <c r="B39" s="66"/>
      <c r="C39" s="98" t="s">
        <v>190</v>
      </c>
      <c r="D39" s="98" t="s">
        <v>191</v>
      </c>
      <c r="E39" s="97" t="s">
        <v>190</v>
      </c>
      <c r="F39" s="343" t="s">
        <v>191</v>
      </c>
      <c r="G39" s="343"/>
      <c r="H39" s="343"/>
      <c r="I39" s="340" t="s">
        <v>190</v>
      </c>
      <c r="J39" s="341"/>
      <c r="K39" s="342"/>
      <c r="L39" s="340" t="s">
        <v>191</v>
      </c>
      <c r="M39" s="341"/>
      <c r="N39" s="342"/>
      <c r="O39" s="340" t="s">
        <v>190</v>
      </c>
      <c r="P39" s="341"/>
      <c r="Q39" s="342"/>
      <c r="R39" s="340" t="s">
        <v>191</v>
      </c>
      <c r="S39" s="341"/>
      <c r="T39" s="342"/>
      <c r="U39" s="340" t="s">
        <v>190</v>
      </c>
      <c r="V39" s="341"/>
      <c r="W39" s="342"/>
      <c r="X39" s="340" t="s">
        <v>191</v>
      </c>
      <c r="Y39" s="341"/>
      <c r="Z39" s="342"/>
      <c r="AA39" s="340" t="s">
        <v>190</v>
      </c>
      <c r="AB39" s="341"/>
      <c r="AC39" s="342"/>
      <c r="AD39" s="340" t="s">
        <v>191</v>
      </c>
      <c r="AE39" s="341"/>
      <c r="AF39" s="342"/>
      <c r="AG39" s="340" t="s">
        <v>190</v>
      </c>
      <c r="AH39" s="341"/>
      <c r="AI39" s="342"/>
      <c r="AJ39" s="340" t="s">
        <v>191</v>
      </c>
      <c r="AK39" s="342"/>
      <c r="AL39" s="97" t="s">
        <v>27</v>
      </c>
      <c r="AM39" s="97" t="s">
        <v>216</v>
      </c>
      <c r="AN39" s="62"/>
    </row>
    <row r="40" spans="1:41" ht="18" customHeight="1">
      <c r="A40" s="62"/>
      <c r="B40" s="74" t="s">
        <v>192</v>
      </c>
      <c r="C40" s="97">
        <f>COUNTIFS($AO$12:$AO$31,C$38,$C$12:$C$31,"A",$E$12:$E$31,"*")</f>
        <v>1</v>
      </c>
      <c r="D40" s="97">
        <f>COUNTIFS($AO$12:$AO$31,C$38,$C$12:$C$31,"B",$E$12:$E$31,"*")</f>
        <v>0</v>
      </c>
      <c r="E40" s="97">
        <f>COUNTIFS($AO$12:$AO$31,E$38,$C$12:$C$31,"A",$E$12:$E$31,"*")</f>
        <v>0</v>
      </c>
      <c r="F40" s="340">
        <f>COUNTIFS($AO$12:$AO$31,E$38,$C$12:$C$31,"B",$E$12:$E$31,"*")</f>
        <v>1</v>
      </c>
      <c r="G40" s="341"/>
      <c r="H40" s="342"/>
      <c r="I40" s="340">
        <f>COUNTIFS($AO$12:$AO$31,I$38,$C$12:$C$31,"A",$E$12:$E$31,"*")</f>
        <v>0</v>
      </c>
      <c r="J40" s="341"/>
      <c r="K40" s="342"/>
      <c r="L40" s="340">
        <f>COUNTIFS($AO$12:$AO$31,I$38,$C$12:$C$31,"B",$E$12:$E$31,"*")</f>
        <v>0</v>
      </c>
      <c r="M40" s="341"/>
      <c r="N40" s="342"/>
      <c r="O40" s="340">
        <f>COUNTIFS($AO$12:$AO$31,O$38,$C$12:$C$31,"A",$E$12:$E$31,"*")</f>
        <v>0</v>
      </c>
      <c r="P40" s="341"/>
      <c r="Q40" s="342"/>
      <c r="R40" s="340">
        <f>COUNTIFS($AO$12:$AO$31,O$38,$C$12:$C$31,"B",$E$12:$E$31,"*")</f>
        <v>0</v>
      </c>
      <c r="S40" s="341"/>
      <c r="T40" s="342"/>
      <c r="U40" s="340">
        <f>COUNTIFS($AO$12:$AO$31,U$38,$C$12:$C$31,"A",$E$12:$E$31,"*")</f>
        <v>0</v>
      </c>
      <c r="V40" s="341"/>
      <c r="W40" s="342"/>
      <c r="X40" s="340">
        <f>COUNTIFS($AO$12:$AO$31,U$38,$C$12:$C$31,"B",$E$12:$E$31,"*")</f>
        <v>0</v>
      </c>
      <c r="Y40" s="341"/>
      <c r="Z40" s="342"/>
      <c r="AA40" s="340">
        <f>COUNTIFS($AO$12:$AO$31,AA$38,$C$12:$C$31,"A",$E$12:$E$31,"*")</f>
        <v>0</v>
      </c>
      <c r="AB40" s="341"/>
      <c r="AC40" s="342"/>
      <c r="AD40" s="340">
        <f>COUNTIFS($AO$12:$AO$31,AA$38,$C$12:$C$31,"B",$E$12:$E$31,"*")</f>
        <v>0</v>
      </c>
      <c r="AE40" s="341"/>
      <c r="AF40" s="342"/>
      <c r="AG40" s="340">
        <f>COUNTIFS($AO$12:$AO$31,AG$38,$C$12:$C$31,"A",$E$12:$E$31,"*")</f>
        <v>0</v>
      </c>
      <c r="AH40" s="341"/>
      <c r="AI40" s="342"/>
      <c r="AJ40" s="340">
        <f>COUNTIFS($AO$12:$AO$31,AG$38,$C$12:$C$31,"B",$E$12:$E$31,"*")</f>
        <v>0</v>
      </c>
      <c r="AK40" s="342"/>
      <c r="AL40" s="97">
        <f>COUNTIFS($AO$12:$AO$31,AL$38,$C$12:$C$31,"A",$E$12:$E$31,"*")</f>
        <v>0</v>
      </c>
      <c r="AM40" s="97">
        <f>COUNTIFS($AO$12:$AO$31,AL$38,$C$12:$C$31,"B",$E$12:$E$31,"*")</f>
        <v>0</v>
      </c>
      <c r="AN40" s="62"/>
    </row>
    <row r="41" spans="1:41" ht="18" customHeight="1">
      <c r="A41" s="62"/>
      <c r="B41" s="80" t="s">
        <v>193</v>
      </c>
      <c r="C41" s="97">
        <f>COUNTIFS($AO$12:$AO$31,C$38,$C$12:$C$31,"C",$E$12:$E$31,"*")</f>
        <v>0</v>
      </c>
      <c r="D41" s="97">
        <f>COUNTIFS($AO$12:$AO$31,C$38,$C$12:$C$31,"D",$E$12:$E$31,"*")</f>
        <v>0</v>
      </c>
      <c r="E41" s="97">
        <f>COUNTIFS($AO$12:$AO$31,E$38,$C$12:$C$31,"C",$E$12:$E$31,"*")</f>
        <v>0</v>
      </c>
      <c r="F41" s="340">
        <f>COUNTIFS($AO$12:$AO$31,E$38,$C$12:$C$31,"D",$E$12:$E$31,"*")</f>
        <v>0</v>
      </c>
      <c r="G41" s="341"/>
      <c r="H41" s="342"/>
      <c r="I41" s="340">
        <f>COUNTIFS($AO$12:$AO$31,I$38,$C$12:$C$31,"C",$E$12:$E$31,"*")</f>
        <v>1</v>
      </c>
      <c r="J41" s="341"/>
      <c r="K41" s="342"/>
      <c r="L41" s="340">
        <f>COUNTIFS($AO$12:$AO$31,I$38,$C$12:$C$31,"D",$E$12:$E$31,"*")</f>
        <v>0</v>
      </c>
      <c r="M41" s="341"/>
      <c r="N41" s="342"/>
      <c r="O41" s="340">
        <f>COUNTIFS($AO$12:$AO$31,O$38,$C$12:$C$31,"C",$E$12:$E$31,"*")</f>
        <v>0</v>
      </c>
      <c r="P41" s="341"/>
      <c r="Q41" s="342"/>
      <c r="R41" s="340">
        <f>COUNTIFS($AO$12:$AO$31,O$38,$C$12:$C$31,"D",$E$12:$E$31,"*")</f>
        <v>1</v>
      </c>
      <c r="S41" s="341"/>
      <c r="T41" s="342"/>
      <c r="U41" s="340">
        <f>COUNTIFS($AO$12:$AO$31,U$38,$C$12:$C$31,"C",$E$12:$E$31,"*")</f>
        <v>0</v>
      </c>
      <c r="V41" s="341"/>
      <c r="W41" s="342"/>
      <c r="X41" s="340">
        <f>COUNTIFS($AO$12:$AO$31,U$38,$C$12:$C$31,"D",$E$12:$E$31,"*")</f>
        <v>0</v>
      </c>
      <c r="Y41" s="341"/>
      <c r="Z41" s="342"/>
      <c r="AA41" s="340">
        <f>COUNTIFS($AO$12:$AO$31,AA$38,$C$12:$C$31,"C",$E$12:$E$31,"*")</f>
        <v>0</v>
      </c>
      <c r="AB41" s="341"/>
      <c r="AC41" s="342"/>
      <c r="AD41" s="340">
        <f>COUNTIFS($AO$12:$AO$31,AA$38,$C$12:$C$31,"D",$E$12:$E$31,"*")</f>
        <v>0</v>
      </c>
      <c r="AE41" s="341"/>
      <c r="AF41" s="342"/>
      <c r="AG41" s="340">
        <f>COUNTIFS($AO$12:$AO$31,AG$38,$C$12:$C$31,"C",$E$12:$E$31,"*")</f>
        <v>0</v>
      </c>
      <c r="AH41" s="341"/>
      <c r="AI41" s="342"/>
      <c r="AJ41" s="340">
        <f>COUNTIFS($AO$12:$AO$31,AG$38,$C$12:$C$31,"D",$E$12:$E$31,"*")</f>
        <v>0</v>
      </c>
      <c r="AK41" s="342"/>
      <c r="AL41" s="97">
        <f>COUNTIFS($AO$12:$AO$31,AL$38,$C$12:$C$31,"C",$E$12:$E$31,"*")</f>
        <v>0</v>
      </c>
      <c r="AM41" s="97">
        <f>COUNTIFS($AO$12:$AO$31,AL$38,$C$12:$C$31,"D",$E$12:$E$31,"*")</f>
        <v>0</v>
      </c>
      <c r="AN41" s="62"/>
    </row>
    <row r="42" spans="1:41" ht="24.9" customHeight="1">
      <c r="A42" s="62"/>
      <c r="B42" s="80" t="s">
        <v>194</v>
      </c>
      <c r="C42" s="337" t="str">
        <f>IF($AK$3="４週",SUMIFS($AK$12:$AK$31,$AO$12:$AO$31,C38)/4/$AH$6,IF($AK$3="歴月",SUMIFS($AK$12:$AK$31,$AO$12:$AO$31,C38)/$AL$6,"記載する期間を選択してください"))</f>
        <v>記載する期間を選択してください</v>
      </c>
      <c r="D42" s="345"/>
      <c r="E42" s="337" t="str">
        <f>IF($AK$3="４週",SUMIFS($AK$12:$AK$31,$AO$12:$AO$31,E38)/4/$AH$6,IF($AK$3="歴月",SUMIFS($AK$12:$AK$31,$AO$12:$AO$31,E38)/$AL$6,"記載する期間を選択してください"))</f>
        <v>記載する期間を選択してください</v>
      </c>
      <c r="F42" s="338"/>
      <c r="G42" s="338"/>
      <c r="H42" s="345"/>
      <c r="I42" s="337" t="str">
        <f>IF($AK$3="４週",SUMIFS($AK$12:$AK$31,$AO$12:$AO$31,I38)/4/$AH$6,IF($AK$3="歴月",SUMIFS($AK$12:$AK$31,$AO$12:$AO$31,I38)/$AL$6,"記載する期間を選択してください"))</f>
        <v>記載する期間を選択してください</v>
      </c>
      <c r="J42" s="338"/>
      <c r="K42" s="338"/>
      <c r="L42" s="338"/>
      <c r="M42" s="338"/>
      <c r="N42" s="345"/>
      <c r="O42" s="337" t="str">
        <f>IF($AK$3="４週",SUMIFS($AK$12:$AK$31,$AO$12:$AO$31,O38)/4/$AH$6,IF($AK$3="歴月",SUMIFS($AK$12:$AK$31,$AO$12:$AO$31,O38)/$AL$6,"記載する期間を選択してください"))</f>
        <v>記載する期間を選択してください</v>
      </c>
      <c r="P42" s="338"/>
      <c r="Q42" s="338"/>
      <c r="R42" s="338"/>
      <c r="S42" s="338"/>
      <c r="T42" s="345"/>
      <c r="U42" s="337" t="str">
        <f>IF($AK$3="４週",SUMIFS($AK$12:$AK$31,$AO$12:$AO$31,U38)/4/$AH$6,IF($AK$3="歴月",SUMIFS($AK$12:$AK$31,$AO$12:$AO$31,U38)/$AL$6,"記載する期間を選択してください"))</f>
        <v>記載する期間を選択してください</v>
      </c>
      <c r="V42" s="338"/>
      <c r="W42" s="338"/>
      <c r="X42" s="338"/>
      <c r="Y42" s="338"/>
      <c r="Z42" s="345"/>
      <c r="AA42" s="337" t="str">
        <f>IF($AK$3="４週",SUMIFS($AK$12:$AK$31,$AO$12:$AO$31,AA38)/4/$AH$6,IF($AK$3="歴月",SUMIFS($AK$12:$AK$31,$AO$12:$AO$31,AA38)/$AL$6,"記載する期間を選択してください"))</f>
        <v>記載する期間を選択してください</v>
      </c>
      <c r="AB42" s="338"/>
      <c r="AC42" s="338"/>
      <c r="AD42" s="338"/>
      <c r="AE42" s="338"/>
      <c r="AF42" s="345"/>
      <c r="AG42" s="337" t="str">
        <f>IF($AK$3="４週",SUMIFS($AK$12:$AK$31,$AO$12:$AO$31,AG38)/4/$AH$6,IF($AK$3="歴月",SUMIFS($AK$12:$AK$31,$AO$12:$AO$31,AG38)/$AL$6,"記載する期間を選択してください"))</f>
        <v>記載する期間を選択してください</v>
      </c>
      <c r="AH42" s="338"/>
      <c r="AI42" s="338"/>
      <c r="AJ42" s="338"/>
      <c r="AK42" s="345"/>
      <c r="AL42" s="337" t="str">
        <f>IF($AK$3="４週",SUMIFS($AK$12:$AK$31,$AO$12:$AO$31,AL38)/4/$AH$6,IF($AK$3="歴月",SUMIFS($AK$12:$AK$31,$AO$12:$AO$31,AL38)/$AL$6,"記載する期間を選択してください"))</f>
        <v>記載する期間を選択してください</v>
      </c>
      <c r="AM42" s="345"/>
      <c r="AN42" s="62"/>
    </row>
    <row r="43" spans="1:41" ht="5.0999999999999996" customHeight="1">
      <c r="A43" s="62"/>
      <c r="B43" s="59"/>
      <c r="C43" s="76">
        <v>2</v>
      </c>
      <c r="D43" s="76"/>
      <c r="E43" s="76">
        <v>3</v>
      </c>
      <c r="F43" s="76"/>
      <c r="G43" s="76"/>
      <c r="H43" s="76"/>
      <c r="I43" s="76">
        <v>4</v>
      </c>
      <c r="J43" s="76"/>
      <c r="K43" s="76"/>
      <c r="L43" s="76"/>
      <c r="M43" s="76"/>
      <c r="N43" s="76"/>
      <c r="O43" s="76">
        <v>5</v>
      </c>
      <c r="P43" s="76"/>
      <c r="Q43" s="76"/>
      <c r="R43" s="76"/>
      <c r="S43" s="76"/>
      <c r="T43" s="76"/>
      <c r="U43" s="76">
        <v>6</v>
      </c>
      <c r="V43" s="76"/>
      <c r="W43" s="76"/>
      <c r="X43" s="76"/>
      <c r="Y43" s="76"/>
      <c r="Z43" s="76"/>
      <c r="AA43" s="76">
        <v>7</v>
      </c>
      <c r="AB43" s="76"/>
      <c r="AC43" s="76"/>
      <c r="AD43" s="76"/>
      <c r="AE43" s="76"/>
      <c r="AF43" s="76"/>
      <c r="AG43" s="76">
        <v>8</v>
      </c>
      <c r="AH43" s="76"/>
      <c r="AI43" s="76"/>
      <c r="AJ43" s="76"/>
      <c r="AK43" s="76"/>
      <c r="AL43" s="76">
        <v>9</v>
      </c>
      <c r="AM43" s="96"/>
      <c r="AN43" s="62"/>
    </row>
    <row r="44" spans="1:41" ht="19.5" customHeight="1">
      <c r="A44" s="62"/>
      <c r="B44" s="66"/>
      <c r="C44" s="344" t="str">
        <f>IF(VLOOKUP($AK$1,選択肢!$A:$Z,C49,FALSE)=0,"-",VLOOKUP($AK$1,選択肢!$A:$Z,C49,FALSE))</f>
        <v>看護職員</v>
      </c>
      <c r="D44" s="344"/>
      <c r="E44" s="344" t="str">
        <f>IF(VLOOKUP($AK$1,選択肢!$A:$Z,E49,FALSE)=0,"-",VLOOKUP($AK$1,選択肢!$A:$Z,E49,FALSE))</f>
        <v>その他職員</v>
      </c>
      <c r="F44" s="344"/>
      <c r="G44" s="344"/>
      <c r="H44" s="344"/>
      <c r="I44" s="76"/>
      <c r="J44" s="76"/>
      <c r="K44" s="76"/>
      <c r="L44" s="76"/>
      <c r="M44" s="76"/>
      <c r="N44" s="76"/>
      <c r="O44" s="76"/>
      <c r="P44" s="76"/>
      <c r="Q44" s="76"/>
      <c r="R44" s="76"/>
      <c r="S44" s="76"/>
      <c r="T44" s="76"/>
      <c r="U44" s="76"/>
      <c r="V44" s="76"/>
      <c r="W44" s="76"/>
      <c r="X44" s="76"/>
      <c r="Y44" s="76"/>
      <c r="Z44" s="76"/>
      <c r="AA44" s="76"/>
      <c r="AB44" s="76"/>
      <c r="AC44" s="76"/>
      <c r="AD44" s="76"/>
      <c r="AE44" s="76"/>
      <c r="AF44" s="76"/>
      <c r="AG44" s="76"/>
      <c r="AH44" s="76"/>
      <c r="AI44" s="76"/>
      <c r="AJ44" s="76"/>
      <c r="AK44" s="76"/>
      <c r="AL44" s="76"/>
      <c r="AM44" s="96"/>
      <c r="AN44" s="62"/>
    </row>
    <row r="45" spans="1:41" ht="19.5" customHeight="1">
      <c r="A45" s="62"/>
      <c r="B45" s="66"/>
      <c r="C45" s="97" t="s">
        <v>190</v>
      </c>
      <c r="D45" s="97" t="s">
        <v>191</v>
      </c>
      <c r="E45" s="97" t="s">
        <v>190</v>
      </c>
      <c r="F45" s="343" t="s">
        <v>191</v>
      </c>
      <c r="G45" s="343"/>
      <c r="H45" s="343"/>
      <c r="I45" s="76"/>
      <c r="J45" s="76"/>
      <c r="K45" s="76"/>
      <c r="L45" s="76"/>
      <c r="M45" s="76"/>
      <c r="N45" s="76"/>
      <c r="O45" s="76"/>
      <c r="P45" s="76"/>
      <c r="Q45" s="76"/>
      <c r="R45" s="76"/>
      <c r="S45" s="76"/>
      <c r="T45" s="76"/>
      <c r="U45" s="76"/>
      <c r="V45" s="76"/>
      <c r="W45" s="76"/>
      <c r="X45" s="76"/>
      <c r="Y45" s="76"/>
      <c r="Z45" s="76"/>
      <c r="AA45" s="76"/>
      <c r="AB45" s="76"/>
      <c r="AC45" s="76"/>
      <c r="AD45" s="76"/>
      <c r="AE45" s="76"/>
      <c r="AF45" s="76"/>
      <c r="AG45" s="76"/>
      <c r="AH45" s="76"/>
      <c r="AI45" s="76"/>
      <c r="AJ45" s="76"/>
      <c r="AK45" s="76"/>
      <c r="AL45" s="76"/>
      <c r="AM45" s="96"/>
      <c r="AN45" s="62"/>
    </row>
    <row r="46" spans="1:41" ht="19.5" customHeight="1">
      <c r="A46" s="62"/>
      <c r="B46" s="74" t="s">
        <v>192</v>
      </c>
      <c r="C46" s="97">
        <f>COUNTIFS($AO$11:$AO$30,C$44,$C$11:$C$30,"A",$E$11:$E$30,"*")</f>
        <v>0</v>
      </c>
      <c r="D46" s="97">
        <f>COUNTIFS($AO$11:$AO$30,C$44,$C$11:$C$30,"B",$E$11:$E$30,"*")</f>
        <v>0</v>
      </c>
      <c r="E46" s="97">
        <f>COUNTIFS($AO$11:$AO$30,E$44,$C$11:$C$30,"A",$E$11:$E$30,"*")</f>
        <v>0</v>
      </c>
      <c r="F46" s="340">
        <f>COUNTIFS($AO$11:$AO$30,E$44,$C$11:$C$30,"B",$E$11:$E$30,"*")</f>
        <v>1</v>
      </c>
      <c r="G46" s="341"/>
      <c r="H46" s="342"/>
      <c r="I46" s="76"/>
      <c r="J46" s="76"/>
      <c r="K46" s="76"/>
      <c r="L46" s="76"/>
      <c r="M46" s="76"/>
      <c r="N46" s="76"/>
      <c r="O46" s="76"/>
      <c r="P46" s="76"/>
      <c r="Q46" s="76"/>
      <c r="R46" s="76"/>
      <c r="S46" s="76"/>
      <c r="T46" s="76"/>
      <c r="U46" s="76"/>
      <c r="V46" s="76"/>
      <c r="W46" s="76"/>
      <c r="X46" s="76"/>
      <c r="Y46" s="76"/>
      <c r="Z46" s="76"/>
      <c r="AA46" s="76"/>
      <c r="AB46" s="76"/>
      <c r="AC46" s="76"/>
      <c r="AD46" s="76"/>
      <c r="AE46" s="76"/>
      <c r="AF46" s="76"/>
      <c r="AG46" s="76"/>
      <c r="AH46" s="76"/>
      <c r="AI46" s="76"/>
      <c r="AJ46" s="76"/>
      <c r="AK46" s="76"/>
      <c r="AL46" s="76"/>
      <c r="AM46" s="96"/>
      <c r="AN46" s="62"/>
    </row>
    <row r="47" spans="1:41" ht="19.5" customHeight="1">
      <c r="A47" s="62"/>
      <c r="B47" s="80" t="s">
        <v>193</v>
      </c>
      <c r="C47" s="97">
        <f>COUNTIFS($AO$11:$AO$30,C$44,$C$11:$C$30,"C",$E$11:$E$30,"*")</f>
        <v>0</v>
      </c>
      <c r="D47" s="97">
        <f>COUNTIFS($AO$11:$AO$30,C$44,$C$11:$C$30,"D",$E$11:$E$30,"*")</f>
        <v>0</v>
      </c>
      <c r="E47" s="97">
        <f>COUNTIFS($AO$11:$AO$30,E$44,$C$11:$C$30,"C",$E$11:$E$30,"*")</f>
        <v>0</v>
      </c>
      <c r="F47" s="340">
        <f>COUNTIFS($AO$11:$AO$30,E$44,$C$11:$C$30,"D",$E$11:$E$30,"*")</f>
        <v>0</v>
      </c>
      <c r="G47" s="341"/>
      <c r="H47" s="342"/>
      <c r="I47" s="76"/>
      <c r="J47" s="76"/>
      <c r="K47" s="76"/>
      <c r="L47" s="76"/>
      <c r="M47" s="76"/>
      <c r="N47" s="76"/>
      <c r="O47" s="76"/>
      <c r="P47" s="76"/>
      <c r="Q47" s="76"/>
      <c r="R47" s="76"/>
      <c r="S47" s="76"/>
      <c r="T47" s="76"/>
      <c r="U47" s="76"/>
      <c r="V47" s="76"/>
      <c r="W47" s="76"/>
      <c r="X47" s="76"/>
      <c r="Y47" s="76"/>
      <c r="Z47" s="76"/>
      <c r="AA47" s="76"/>
      <c r="AB47" s="76"/>
      <c r="AC47" s="76"/>
      <c r="AD47" s="76"/>
      <c r="AE47" s="76"/>
      <c r="AF47" s="76"/>
      <c r="AG47" s="76"/>
      <c r="AH47" s="76"/>
      <c r="AI47" s="76"/>
      <c r="AJ47" s="76"/>
      <c r="AK47" s="76"/>
      <c r="AL47" s="76"/>
      <c r="AM47" s="96"/>
      <c r="AN47" s="62"/>
    </row>
    <row r="48" spans="1:41" ht="19.5" customHeight="1">
      <c r="A48" s="62"/>
      <c r="B48" s="80" t="s">
        <v>194</v>
      </c>
      <c r="C48" s="337" t="str">
        <f>IF($AK$3="４週",SUMIFS($AK$12:$AK$31,$AO$12:$AO$31,C44)/4/$AH$6,IF($AK$3="歴月",SUMIFS($AK$12:$AK$31,$AO$12:$AO$31,C44)/$AL$6,"記載する期間を選択してください"))</f>
        <v>記載する期間を選択してください</v>
      </c>
      <c r="D48" s="345"/>
      <c r="E48" s="337" t="str">
        <f>IF($AK$3="４週",SUMIFS($AK$12:$AK$31,$AO$12:$AO$31,E44)/4/$AH$6,IF($AK$3="歴月",SUMIFS($AK$12:$AK$31,$AO$12:$AO$31,E44)/$AL$6,"記載する期間を選択してください"))</f>
        <v>記載する期間を選択してください</v>
      </c>
      <c r="F48" s="338"/>
      <c r="G48" s="338"/>
      <c r="H48" s="345"/>
      <c r="I48" s="76"/>
      <c r="J48" s="76"/>
      <c r="K48" s="76"/>
      <c r="L48" s="76"/>
      <c r="M48" s="76"/>
      <c r="N48" s="76"/>
      <c r="O48" s="76"/>
      <c r="P48" s="76"/>
      <c r="Q48" s="76"/>
      <c r="R48" s="76"/>
      <c r="S48" s="76"/>
      <c r="T48" s="76"/>
      <c r="U48" s="76"/>
      <c r="V48" s="76"/>
      <c r="W48" s="76"/>
      <c r="X48" s="76"/>
      <c r="Y48" s="76"/>
      <c r="Z48" s="76"/>
      <c r="AA48" s="76"/>
      <c r="AB48" s="76"/>
      <c r="AC48" s="76"/>
      <c r="AD48" s="76"/>
      <c r="AE48" s="76"/>
      <c r="AF48" s="76"/>
      <c r="AG48" s="76"/>
      <c r="AH48" s="76"/>
      <c r="AI48" s="76"/>
      <c r="AJ48" s="76"/>
      <c r="AK48" s="76"/>
      <c r="AL48" s="76"/>
      <c r="AM48" s="96"/>
      <c r="AN48" s="62"/>
    </row>
    <row r="49" spans="1:40" ht="3" customHeight="1">
      <c r="A49" s="62"/>
      <c r="B49" s="59"/>
      <c r="C49" s="76">
        <v>10</v>
      </c>
      <c r="D49" s="76"/>
      <c r="E49" s="76">
        <f>C49+1</f>
        <v>11</v>
      </c>
      <c r="F49" s="76"/>
      <c r="G49" s="76"/>
      <c r="H49" s="76"/>
      <c r="I49" s="76"/>
      <c r="J49" s="76"/>
      <c r="K49" s="76"/>
      <c r="L49" s="76"/>
      <c r="M49" s="76"/>
      <c r="N49" s="76"/>
      <c r="O49" s="76"/>
      <c r="P49" s="76"/>
      <c r="Q49" s="76"/>
      <c r="R49" s="76"/>
      <c r="S49" s="76"/>
      <c r="T49" s="76"/>
      <c r="U49" s="76"/>
      <c r="V49" s="76"/>
      <c r="W49" s="76"/>
      <c r="X49" s="76"/>
      <c r="Y49" s="76"/>
      <c r="Z49" s="76"/>
      <c r="AA49" s="76"/>
      <c r="AB49" s="76"/>
      <c r="AC49" s="76"/>
      <c r="AD49" s="76"/>
      <c r="AE49" s="76"/>
      <c r="AF49" s="76"/>
      <c r="AG49" s="76"/>
      <c r="AH49" s="76"/>
      <c r="AI49" s="76"/>
      <c r="AJ49" s="76"/>
      <c r="AK49" s="76"/>
      <c r="AL49" s="76"/>
      <c r="AM49" s="96"/>
      <c r="AN49" s="62"/>
    </row>
    <row r="50" spans="1:40" ht="15" customHeight="1">
      <c r="A50" s="60" t="s">
        <v>118</v>
      </c>
      <c r="B50" s="87"/>
      <c r="C50" s="88"/>
      <c r="D50" s="88"/>
      <c r="E50" s="88"/>
      <c r="F50" s="89"/>
      <c r="G50" s="88"/>
      <c r="H50" s="76"/>
      <c r="I50" s="76"/>
      <c r="J50" s="76"/>
      <c r="K50" s="76"/>
      <c r="L50" s="76"/>
      <c r="M50" s="76"/>
      <c r="N50" s="76"/>
      <c r="O50" s="76"/>
      <c r="P50" s="76"/>
      <c r="Q50" s="76"/>
      <c r="R50" s="76">
        <v>6</v>
      </c>
      <c r="S50" s="76"/>
      <c r="T50" s="76"/>
      <c r="U50" s="76"/>
      <c r="V50" s="76"/>
      <c r="W50" s="76"/>
      <c r="X50" s="76">
        <v>7</v>
      </c>
      <c r="Y50" s="76"/>
      <c r="Z50" s="76"/>
      <c r="AA50" s="76"/>
      <c r="AB50" s="76"/>
      <c r="AC50" s="76"/>
      <c r="AD50" s="76">
        <v>8</v>
      </c>
      <c r="AE50" s="76"/>
      <c r="AF50" s="76"/>
      <c r="AG50" s="77"/>
      <c r="AH50" s="77"/>
      <c r="AI50" s="77"/>
      <c r="AJ50" s="77">
        <v>9</v>
      </c>
      <c r="AK50" s="75"/>
      <c r="AL50" s="75"/>
      <c r="AM50" s="62"/>
    </row>
    <row r="51" spans="1:40" s="60" customFormat="1" ht="15" customHeight="1">
      <c r="A51" s="60" t="s">
        <v>119</v>
      </c>
      <c r="B51" s="83"/>
      <c r="C51" s="83"/>
      <c r="D51" s="83"/>
      <c r="E51" s="83"/>
      <c r="F51" s="83"/>
      <c r="G51" s="83"/>
      <c r="H51" s="67"/>
      <c r="I51" s="67"/>
      <c r="J51" s="67"/>
      <c r="K51" s="67"/>
      <c r="L51" s="67"/>
      <c r="M51" s="67"/>
      <c r="N51" s="67"/>
      <c r="O51" s="67"/>
      <c r="P51" s="67"/>
      <c r="Q51" s="67"/>
      <c r="R51" s="67"/>
      <c r="S51" s="67"/>
      <c r="T51" s="67"/>
      <c r="U51" s="67"/>
      <c r="V51" s="67"/>
      <c r="W51" s="67"/>
      <c r="X51" s="67"/>
      <c r="Y51" s="67"/>
      <c r="Z51" s="67"/>
      <c r="AA51" s="67"/>
      <c r="AB51" s="67"/>
      <c r="AC51" s="67"/>
      <c r="AD51" s="67"/>
      <c r="AE51" s="67"/>
      <c r="AF51" s="67"/>
      <c r="AG51" s="67"/>
      <c r="AH51" s="67"/>
      <c r="AI51" s="67"/>
      <c r="AJ51" s="67"/>
      <c r="AK51" s="67"/>
      <c r="AL51" s="67"/>
      <c r="AM51" s="67"/>
    </row>
    <row r="52" spans="1:40" s="60" customFormat="1" ht="15" customHeight="1">
      <c r="A52" s="60" t="s">
        <v>120</v>
      </c>
      <c r="B52" s="83"/>
      <c r="C52" s="83"/>
      <c r="D52" s="83"/>
      <c r="E52" s="83"/>
      <c r="F52" s="83"/>
      <c r="G52" s="83"/>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row>
    <row r="53" spans="1:40" s="60" customFormat="1" ht="15" customHeight="1">
      <c r="A53" s="83" t="s">
        <v>306</v>
      </c>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121</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122</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ht="15" customHeight="1">
      <c r="A56" s="60" t="s">
        <v>123</v>
      </c>
      <c r="B56" s="90"/>
      <c r="C56" s="60"/>
      <c r="D56" s="60"/>
      <c r="E56" s="60"/>
      <c r="F56" s="60"/>
      <c r="G56" s="60"/>
    </row>
    <row r="57" spans="1:40" ht="15" customHeight="1">
      <c r="A57" s="60" t="s">
        <v>124</v>
      </c>
      <c r="B57" s="90"/>
      <c r="C57" s="60"/>
      <c r="D57" s="60"/>
      <c r="E57" s="60"/>
      <c r="F57" s="60"/>
      <c r="G57" s="60"/>
    </row>
    <row r="58" spans="1:40" ht="15" customHeight="1">
      <c r="A58" s="60"/>
      <c r="B58" s="74" t="s">
        <v>125</v>
      </c>
      <c r="C58" s="322" t="s">
        <v>126</v>
      </c>
      <c r="D58" s="322"/>
      <c r="E58" s="322"/>
      <c r="F58" s="60"/>
      <c r="G58" s="60"/>
    </row>
    <row r="59" spans="1:40" ht="15" customHeight="1">
      <c r="A59" s="60"/>
      <c r="B59" s="93" t="s">
        <v>127</v>
      </c>
      <c r="C59" s="346" t="s">
        <v>128</v>
      </c>
      <c r="D59" s="346"/>
      <c r="E59" s="346"/>
      <c r="F59" s="60"/>
      <c r="G59" s="60"/>
    </row>
    <row r="60" spans="1:40" ht="15" customHeight="1">
      <c r="A60" s="60"/>
      <c r="B60" s="93" t="s">
        <v>129</v>
      </c>
      <c r="C60" s="346" t="s">
        <v>130</v>
      </c>
      <c r="D60" s="346"/>
      <c r="E60" s="346"/>
      <c r="F60" s="60"/>
      <c r="G60" s="60"/>
    </row>
    <row r="61" spans="1:40" ht="15" customHeight="1">
      <c r="A61" s="60"/>
      <c r="B61" s="93" t="s">
        <v>131</v>
      </c>
      <c r="C61" s="346" t="s">
        <v>132</v>
      </c>
      <c r="D61" s="346"/>
      <c r="E61" s="346"/>
      <c r="F61" s="60"/>
      <c r="G61" s="60"/>
    </row>
    <row r="62" spans="1:40" ht="15" customHeight="1">
      <c r="A62" s="60"/>
      <c r="B62" s="93" t="s">
        <v>133</v>
      </c>
      <c r="C62" s="346" t="s">
        <v>134</v>
      </c>
      <c r="D62" s="346"/>
      <c r="E62" s="34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0"/>
      <c r="C66" s="60"/>
      <c r="D66" s="60"/>
      <c r="E66" s="60"/>
      <c r="F66" s="60"/>
      <c r="G66" s="60"/>
    </row>
    <row r="67" spans="1:7" ht="15" customHeight="1">
      <c r="A67" s="60" t="s">
        <v>307</v>
      </c>
      <c r="B67" s="90"/>
      <c r="C67" s="60"/>
      <c r="D67" s="60"/>
      <c r="E67" s="60"/>
      <c r="F67" s="60"/>
      <c r="G67" s="60"/>
    </row>
    <row r="68" spans="1:7" ht="15" customHeight="1">
      <c r="A68" s="60" t="s">
        <v>140</v>
      </c>
      <c r="B68" s="90"/>
      <c r="C68" s="60"/>
      <c r="D68" s="60"/>
      <c r="E68" s="60"/>
      <c r="F68" s="60"/>
      <c r="G68" s="60"/>
    </row>
    <row r="69" spans="1:7" ht="15" customHeight="1">
      <c r="A69" s="60" t="s">
        <v>141</v>
      </c>
      <c r="B69" s="90"/>
      <c r="C69" s="60"/>
      <c r="D69" s="60"/>
      <c r="E69" s="60"/>
      <c r="F69" s="60"/>
      <c r="G69" s="60"/>
    </row>
    <row r="70" spans="1:7" ht="15" customHeight="1">
      <c r="A70" s="60" t="s">
        <v>142</v>
      </c>
      <c r="B70" s="90"/>
      <c r="C70" s="60"/>
      <c r="D70" s="60"/>
      <c r="E70" s="60"/>
      <c r="F70" s="60"/>
      <c r="G70" s="60"/>
    </row>
    <row r="71" spans="1:7" ht="15" customHeight="1">
      <c r="A71" s="60" t="s">
        <v>143</v>
      </c>
      <c r="B71" s="90"/>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0"/>
      <c r="C74" s="60"/>
      <c r="D74" s="60"/>
      <c r="E74" s="60"/>
      <c r="F74" s="60"/>
      <c r="G74" s="60"/>
    </row>
    <row r="75" spans="1:7" ht="15" customHeight="1">
      <c r="A75" s="60" t="s">
        <v>147</v>
      </c>
      <c r="B75" s="90"/>
      <c r="C75" s="60"/>
      <c r="D75" s="60"/>
      <c r="E75" s="60"/>
      <c r="F75" s="60"/>
      <c r="G75" s="60"/>
    </row>
    <row r="76" spans="1:7" ht="15" customHeight="1">
      <c r="A76" s="60" t="s">
        <v>148</v>
      </c>
      <c r="B76" s="90"/>
      <c r="C76" s="60"/>
      <c r="D76" s="60"/>
      <c r="E76" s="60"/>
      <c r="F76" s="60"/>
      <c r="G76" s="60"/>
    </row>
    <row r="77" spans="1:7" ht="15" customHeight="1">
      <c r="A77" s="60" t="s">
        <v>149</v>
      </c>
      <c r="B77" s="90"/>
      <c r="C77" s="60"/>
      <c r="D77" s="60"/>
      <c r="E77" s="60"/>
      <c r="F77" s="60"/>
      <c r="G77" s="60"/>
    </row>
    <row r="78" spans="1:7" ht="15" customHeight="1">
      <c r="A78" s="60" t="s">
        <v>150</v>
      </c>
      <c r="B78" s="90"/>
      <c r="C78" s="60"/>
      <c r="D78" s="60"/>
      <c r="E78" s="60"/>
      <c r="F78" s="60"/>
      <c r="G78" s="60"/>
    </row>
    <row r="79" spans="1:7" ht="15" customHeight="1">
      <c r="A79" s="60" t="s">
        <v>151</v>
      </c>
      <c r="B79" s="90"/>
      <c r="C79" s="60"/>
      <c r="D79" s="60"/>
      <c r="E79" s="60"/>
      <c r="F79" s="60"/>
      <c r="G79" s="60"/>
    </row>
    <row r="80" spans="1:7" ht="15" customHeight="1">
      <c r="A80" s="60" t="s">
        <v>152</v>
      </c>
      <c r="B80" s="90"/>
      <c r="C80" s="60"/>
      <c r="D80" s="60"/>
      <c r="E80" s="60"/>
      <c r="F80" s="60"/>
      <c r="G80" s="60"/>
    </row>
    <row r="81" spans="1:7" ht="15" customHeight="1">
      <c r="A81" s="60" t="s">
        <v>153</v>
      </c>
      <c r="B81" s="90"/>
      <c r="C81" s="60"/>
      <c r="D81" s="60"/>
      <c r="E81" s="60"/>
      <c r="F81" s="60"/>
      <c r="G81" s="60"/>
    </row>
  </sheetData>
  <mergeCells count="110">
    <mergeCell ref="AP1:AR5"/>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hyperlinks>
    <hyperlink ref="AP1:AR5" location="表紙!A1" display="表紙!A1" xr:uid="{B9B3EF0C-5A26-413D-ABAA-36B07CCFB86B}"/>
  </hyperlink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R86"/>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154</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v>160</v>
      </c>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24"/>
      <c r="AM11" s="329"/>
      <c r="AN11" s="329"/>
    </row>
    <row r="12" spans="1:44" ht="18" customHeight="1">
      <c r="A12" s="73">
        <v>2</v>
      </c>
      <c r="B12" s="99" t="s">
        <v>158</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329"/>
      <c r="AN12" s="329"/>
    </row>
    <row r="13" spans="1:44" ht="18" customHeight="1">
      <c r="A13" s="73">
        <v>3</v>
      </c>
      <c r="B13" s="99" t="s">
        <v>158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329"/>
      <c r="AN13" s="329"/>
    </row>
    <row r="14" spans="1:44" ht="18" customHeight="1">
      <c r="A14" s="73">
        <v>4</v>
      </c>
      <c r="B14" s="99" t="s">
        <v>159</v>
      </c>
      <c r="C14" s="81" t="s">
        <v>131</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329"/>
      <c r="AN14" s="329"/>
    </row>
    <row r="15" spans="1:44" ht="18" customHeight="1">
      <c r="A15" s="73">
        <v>5</v>
      </c>
      <c r="B15" s="99" t="s">
        <v>159</v>
      </c>
      <c r="C15" s="81" t="s">
        <v>131</v>
      </c>
      <c r="D15" s="100"/>
      <c r="E15" s="101"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6</v>
      </c>
      <c r="B16" s="99" t="s">
        <v>159</v>
      </c>
      <c r="C16" s="81" t="s">
        <v>133</v>
      </c>
      <c r="D16" s="100"/>
      <c r="E16" s="101"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0" ht="18" customHeight="1">
      <c r="A17" s="73">
        <v>7</v>
      </c>
      <c r="B17" s="99" t="s">
        <v>159</v>
      </c>
      <c r="C17" s="81" t="s">
        <v>133</v>
      </c>
      <c r="D17" s="100"/>
      <c r="E17" s="101"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0" ht="18" customHeight="1">
      <c r="A18" s="73">
        <v>8</v>
      </c>
      <c r="B18" s="99" t="s">
        <v>159</v>
      </c>
      <c r="C18" s="81" t="s">
        <v>133</v>
      </c>
      <c r="D18" s="100"/>
      <c r="E18" s="101"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0" ht="18" customHeight="1">
      <c r="A19" s="73">
        <v>9</v>
      </c>
      <c r="B19" s="99" t="s">
        <v>159</v>
      </c>
      <c r="C19" s="81" t="s">
        <v>133</v>
      </c>
      <c r="D19" s="100"/>
      <c r="E19" s="101"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0" ht="18" customHeight="1">
      <c r="A20" s="73">
        <v>10</v>
      </c>
      <c r="B20" s="99" t="s">
        <v>159</v>
      </c>
      <c r="C20" s="81" t="s">
        <v>133</v>
      </c>
      <c r="D20" s="100"/>
      <c r="E20" s="101"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323"/>
      <c r="AN31" s="323"/>
    </row>
    <row r="32" spans="1:40" ht="18" customHeight="1">
      <c r="A32" s="293" t="s">
        <v>117</v>
      </c>
      <c r="B32" s="293"/>
      <c r="C32" s="293"/>
      <c r="D32" s="293"/>
      <c r="E32" s="289"/>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c r="A37" s="67" t="s">
        <v>166</v>
      </c>
      <c r="B37" s="60"/>
      <c r="D37" s="60"/>
      <c r="E37" s="60"/>
      <c r="F37" s="60"/>
      <c r="G37" s="60"/>
      <c r="H37" s="60"/>
      <c r="I37" s="60"/>
      <c r="J37" s="60"/>
      <c r="K37" s="60"/>
    </row>
    <row r="38" spans="1:40" ht="18" customHeight="1">
      <c r="A38" s="108" t="s">
        <v>167</v>
      </c>
      <c r="B38" s="108"/>
      <c r="M38" s="67" t="s">
        <v>168</v>
      </c>
      <c r="N38" s="60"/>
      <c r="P38" s="60"/>
      <c r="Q38" s="60"/>
      <c r="R38" s="60"/>
      <c r="S38" s="60"/>
      <c r="T38" s="60"/>
      <c r="U38" s="131"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c r="A39" s="330"/>
      <c r="B39" s="330"/>
      <c r="C39" s="330"/>
      <c r="D39" s="106">
        <f>IF(S2=1,10,IF(S2=2,11,IF(S2=3,12,S2-3)))</f>
        <v>2</v>
      </c>
      <c r="E39" s="106">
        <f>IF(S2=1,11,IF(S2=2,12,S2-2))</f>
        <v>3</v>
      </c>
      <c r="F39" s="331">
        <f>IF(S2=1,12,S2-1)</f>
        <v>4</v>
      </c>
      <c r="G39" s="331"/>
      <c r="H39" s="331"/>
      <c r="I39" s="322" t="s">
        <v>169</v>
      </c>
      <c r="J39" s="322"/>
      <c r="K39" s="322"/>
      <c r="M39" s="288" t="s">
        <v>170</v>
      </c>
      <c r="N39" s="293"/>
      <c r="O39" s="293"/>
      <c r="P39" s="293"/>
      <c r="Q39" s="293"/>
      <c r="R39" s="293"/>
      <c r="S39" s="293"/>
      <c r="T39" s="293"/>
      <c r="U39" s="293"/>
      <c r="V39" s="293"/>
      <c r="W39" s="293"/>
      <c r="X39" s="293"/>
      <c r="Y39" s="293"/>
      <c r="Z39" s="293"/>
      <c r="AA39" s="293"/>
      <c r="AB39" s="293"/>
      <c r="AC39" s="293"/>
      <c r="AD39" s="293"/>
      <c r="AE39" s="293"/>
      <c r="AF39" s="293"/>
      <c r="AG39" s="293"/>
      <c r="AH39" s="333" t="s">
        <v>171</v>
      </c>
      <c r="AI39" s="334"/>
      <c r="AJ39" s="334"/>
      <c r="AK39" s="334"/>
      <c r="AL39" s="335"/>
      <c r="AM39" s="320" t="s">
        <v>172</v>
      </c>
      <c r="AN39" s="320"/>
    </row>
    <row r="40" spans="1:40" ht="18" customHeight="1">
      <c r="A40" s="320" t="s">
        <v>173</v>
      </c>
      <c r="B40" s="320"/>
      <c r="C40" s="320"/>
      <c r="D40" s="107">
        <v>80</v>
      </c>
      <c r="E40" s="107">
        <v>80</v>
      </c>
      <c r="F40" s="332">
        <v>81</v>
      </c>
      <c r="G40" s="332"/>
      <c r="H40" s="332"/>
      <c r="I40" s="288">
        <f>SUM(D40:F40)</f>
        <v>241</v>
      </c>
      <c r="J40" s="293"/>
      <c r="K40" s="289"/>
      <c r="M40" s="309" t="s">
        <v>174</v>
      </c>
      <c r="N40" s="300" t="s">
        <v>175</v>
      </c>
      <c r="O40" s="301"/>
      <c r="P40" s="302"/>
      <c r="Q40" s="294" t="s">
        <v>176</v>
      </c>
      <c r="R40" s="295"/>
      <c r="S40" s="295"/>
      <c r="T40" s="295"/>
      <c r="U40" s="295"/>
      <c r="V40" s="295"/>
      <c r="W40" s="295"/>
      <c r="X40" s="295"/>
      <c r="Y40" s="295"/>
      <c r="Z40" s="295"/>
      <c r="AA40" s="295"/>
      <c r="AB40" s="295"/>
      <c r="AC40" s="295"/>
      <c r="AD40" s="295"/>
      <c r="AE40" s="295"/>
      <c r="AF40" s="295"/>
      <c r="AG40" s="296"/>
      <c r="AH40" s="291">
        <f>SUM(F32:AJ32)</f>
        <v>490</v>
      </c>
      <c r="AI40" s="292"/>
      <c r="AJ40" s="126" t="s">
        <v>177</v>
      </c>
      <c r="AK40" s="291">
        <f>ROUNDUP(AH40/450,0)</f>
        <v>2</v>
      </c>
      <c r="AL40" s="292"/>
      <c r="AM40" s="322">
        <f>MIN(AH40:AK42)</f>
        <v>1</v>
      </c>
      <c r="AN40" s="322"/>
    </row>
    <row r="41" spans="1:40" ht="18" customHeight="1">
      <c r="A41" s="320" t="s">
        <v>178</v>
      </c>
      <c r="B41" s="320"/>
      <c r="C41" s="320"/>
      <c r="D41" s="107">
        <v>10</v>
      </c>
      <c r="E41" s="107">
        <v>15</v>
      </c>
      <c r="F41" s="332">
        <v>14</v>
      </c>
      <c r="G41" s="332"/>
      <c r="H41" s="332"/>
      <c r="I41" s="288">
        <f>SUM(D41:H41)*0.1</f>
        <v>3.9000000000000004</v>
      </c>
      <c r="J41" s="293"/>
      <c r="K41" s="289"/>
      <c r="M41" s="310"/>
      <c r="N41" s="303"/>
      <c r="O41" s="304"/>
      <c r="P41" s="305"/>
      <c r="Q41" s="297" t="s">
        <v>179</v>
      </c>
      <c r="R41" s="298"/>
      <c r="S41" s="298"/>
      <c r="T41" s="298"/>
      <c r="U41" s="298"/>
      <c r="V41" s="298"/>
      <c r="W41" s="298"/>
      <c r="X41" s="298"/>
      <c r="Y41" s="298"/>
      <c r="Z41" s="298"/>
      <c r="AA41" s="298"/>
      <c r="AB41" s="298"/>
      <c r="AC41" s="298"/>
      <c r="AD41" s="298"/>
      <c r="AE41" s="298"/>
      <c r="AF41" s="298"/>
      <c r="AG41" s="299"/>
      <c r="AH41" s="288">
        <f>COUNTA(B12:B30)</f>
        <v>9</v>
      </c>
      <c r="AI41" s="293"/>
      <c r="AJ41" s="132" t="s">
        <v>180</v>
      </c>
      <c r="AK41" s="291">
        <f>ROUNDUP(AH41/10,0)</f>
        <v>1</v>
      </c>
      <c r="AL41" s="292"/>
      <c r="AM41" s="322"/>
      <c r="AN41" s="322"/>
    </row>
    <row r="42" spans="1:40" ht="18" customHeight="1">
      <c r="A42" s="322" t="s">
        <v>169</v>
      </c>
      <c r="B42" s="322"/>
      <c r="C42" s="322"/>
      <c r="D42" s="74">
        <f>D40+D41*0.1</f>
        <v>81</v>
      </c>
      <c r="E42" s="74">
        <f>E40+E41*0.1</f>
        <v>81.5</v>
      </c>
      <c r="F42" s="288">
        <f t="shared" ref="F42" si="3">F40+F41*0.1</f>
        <v>82.4</v>
      </c>
      <c r="G42" s="293"/>
      <c r="H42" s="289"/>
      <c r="I42" s="288">
        <f>SUM(D42:H42)</f>
        <v>244.9</v>
      </c>
      <c r="J42" s="293"/>
      <c r="K42" s="289"/>
      <c r="M42" s="311"/>
      <c r="N42" s="306"/>
      <c r="O42" s="307"/>
      <c r="P42" s="308"/>
      <c r="Q42" s="297" t="s">
        <v>181</v>
      </c>
      <c r="R42" s="298"/>
      <c r="S42" s="298"/>
      <c r="T42" s="298"/>
      <c r="U42" s="298"/>
      <c r="V42" s="298"/>
      <c r="W42" s="298"/>
      <c r="X42" s="298"/>
      <c r="Y42" s="298"/>
      <c r="Z42" s="298"/>
      <c r="AA42" s="298"/>
      <c r="AB42" s="298"/>
      <c r="AC42" s="298"/>
      <c r="AD42" s="298"/>
      <c r="AE42" s="298"/>
      <c r="AF42" s="298"/>
      <c r="AG42" s="299"/>
      <c r="AH42" s="291">
        <f>ROUNDDOWN(I44,1)</f>
        <v>81.599999999999994</v>
      </c>
      <c r="AI42" s="292"/>
      <c r="AJ42" s="133" t="s">
        <v>180</v>
      </c>
      <c r="AK42" s="291">
        <f>ROUNDUP(IF(X44="",AH42/40,IF(X44="○",AH42/50)),0)</f>
        <v>3</v>
      </c>
      <c r="AL42" s="292"/>
      <c r="AM42" s="322"/>
      <c r="AN42" s="322"/>
    </row>
    <row r="43" spans="1:40" ht="18" customHeight="1">
      <c r="A43" s="62" t="s">
        <v>182</v>
      </c>
      <c r="B43" s="59"/>
      <c r="H43" s="60" t="s">
        <v>183</v>
      </c>
      <c r="M43" s="107"/>
      <c r="N43" s="297" t="s">
        <v>184</v>
      </c>
      <c r="O43" s="298"/>
      <c r="P43" s="298"/>
      <c r="Q43" s="298"/>
      <c r="R43" s="298"/>
      <c r="S43" s="298"/>
      <c r="T43" s="298"/>
      <c r="U43" s="298"/>
      <c r="V43" s="298"/>
      <c r="W43" s="298"/>
      <c r="X43" s="298"/>
      <c r="Y43" s="298"/>
      <c r="Z43" s="298"/>
      <c r="AA43" s="298"/>
      <c r="AB43" s="298"/>
      <c r="AC43" s="298"/>
      <c r="AD43" s="298"/>
      <c r="AE43" s="298"/>
      <c r="AF43" s="298"/>
      <c r="AG43" s="299"/>
      <c r="AH43" s="290"/>
      <c r="AI43" s="290"/>
      <c r="AJ43" s="290"/>
      <c r="AK43" s="290"/>
      <c r="AL43" s="290"/>
      <c r="AM43" s="288" cm="1">
        <f t="array" ref="AM43">ROUNDUP(_xlfn.IFS(AM40&lt;2,1,AND(AM40&lt;=2,AM40&lt;6),AM40-1,AM40&gt;=6,AM40/2*3),1)</f>
        <v>1</v>
      </c>
      <c r="AN43" s="289"/>
    </row>
    <row r="44" spans="1:40" ht="18" customHeight="1">
      <c r="B44" s="62"/>
      <c r="I44" s="322">
        <f>I42/3</f>
        <v>81.63333333333334</v>
      </c>
      <c r="J44" s="322"/>
      <c r="K44" s="322"/>
      <c r="M44" s="110" t="s">
        <v>185</v>
      </c>
      <c r="N44" s="130"/>
      <c r="O44" s="128"/>
      <c r="P44" s="128"/>
      <c r="Q44" s="128"/>
      <c r="R44" s="128"/>
      <c r="S44" s="128"/>
      <c r="T44" s="128"/>
      <c r="U44" s="128"/>
      <c r="V44" s="128"/>
      <c r="W44" s="128"/>
      <c r="X44" s="312"/>
      <c r="Y44" s="313"/>
      <c r="Z44" s="128"/>
      <c r="AA44" s="128"/>
      <c r="AB44" s="128"/>
      <c r="AC44" s="128"/>
      <c r="AD44" s="128"/>
      <c r="AE44" s="128"/>
      <c r="AF44" s="128"/>
      <c r="AG44" s="128"/>
      <c r="AH44" s="128"/>
      <c r="AI44" s="128"/>
      <c r="AJ44" s="128"/>
      <c r="AK44" s="128"/>
      <c r="AL44" s="128"/>
      <c r="AM44" s="128"/>
      <c r="AN44" s="128"/>
    </row>
    <row r="45" spans="1:40" ht="14.25" customHeight="1">
      <c r="B45" s="62"/>
      <c r="I45" s="66"/>
      <c r="J45" s="66"/>
      <c r="K45" s="66"/>
      <c r="M45" s="60" t="s">
        <v>186</v>
      </c>
      <c r="N45" s="131"/>
      <c r="O45" s="129"/>
      <c r="P45" s="129"/>
      <c r="Q45" s="129"/>
      <c r="R45" s="129"/>
      <c r="S45" s="129"/>
      <c r="T45" s="129"/>
      <c r="U45" s="129"/>
      <c r="V45" s="129"/>
      <c r="W45" s="129"/>
      <c r="X45" s="127"/>
      <c r="Y45" s="127"/>
      <c r="Z45" s="129"/>
      <c r="AA45" s="129"/>
      <c r="AB45" s="129"/>
      <c r="AC45" s="129"/>
      <c r="AD45" s="129"/>
      <c r="AE45" s="129"/>
      <c r="AF45" s="129"/>
      <c r="AG45" s="129"/>
      <c r="AH45" s="129"/>
      <c r="AI45" s="129"/>
      <c r="AJ45" s="129"/>
      <c r="AK45" s="129"/>
      <c r="AL45" s="129"/>
      <c r="AM45" s="129"/>
      <c r="AN45" s="129"/>
    </row>
    <row r="46" spans="1:40" ht="13.5" customHeight="1">
      <c r="B46" s="62"/>
      <c r="I46" s="66"/>
      <c r="J46" s="66"/>
      <c r="K46" s="66"/>
      <c r="M46" s="60" t="s">
        <v>187</v>
      </c>
      <c r="N46" s="131"/>
      <c r="O46" s="129"/>
      <c r="P46" s="129"/>
      <c r="Q46" s="129"/>
      <c r="R46" s="129"/>
      <c r="S46" s="129"/>
      <c r="T46" s="129"/>
      <c r="U46" s="129"/>
      <c r="V46" s="129"/>
      <c r="W46" s="129"/>
      <c r="X46" s="127"/>
      <c r="Y46" s="127"/>
      <c r="Z46" s="129"/>
      <c r="AA46" s="129"/>
      <c r="AB46" s="129"/>
      <c r="AC46" s="129"/>
      <c r="AD46" s="129"/>
      <c r="AE46" s="129"/>
      <c r="AF46" s="129"/>
      <c r="AG46" s="129"/>
      <c r="AH46" s="129"/>
      <c r="AI46" s="129"/>
      <c r="AJ46" s="129"/>
      <c r="AK46" s="129"/>
      <c r="AL46" s="129"/>
      <c r="AM46" s="129"/>
      <c r="AN46" s="129"/>
    </row>
    <row r="47" spans="1:40" ht="13.5" customHeight="1">
      <c r="A47" s="83"/>
      <c r="B47" s="83"/>
      <c r="C47" s="83"/>
      <c r="D47" s="83"/>
      <c r="E47" s="83"/>
      <c r="F47" s="83"/>
      <c r="G47" s="83"/>
      <c r="H47" s="83"/>
      <c r="I47" s="83"/>
      <c r="J47" s="60"/>
      <c r="K47" s="60"/>
      <c r="L47" s="60"/>
      <c r="M47" s="287" t="s">
        <v>188</v>
      </c>
      <c r="N47" s="287"/>
      <c r="O47" s="287"/>
      <c r="P47" s="287"/>
      <c r="Q47" s="287"/>
      <c r="R47" s="287"/>
      <c r="S47" s="287"/>
      <c r="T47" s="287"/>
      <c r="U47" s="287"/>
      <c r="V47" s="287"/>
      <c r="W47" s="287"/>
      <c r="X47" s="287"/>
      <c r="Y47" s="287"/>
      <c r="Z47" s="287"/>
      <c r="AA47" s="287"/>
      <c r="AB47" s="287"/>
      <c r="AC47" s="287"/>
      <c r="AD47" s="287"/>
      <c r="AE47" s="287"/>
      <c r="AF47" s="287"/>
      <c r="AG47" s="287"/>
      <c r="AH47" s="287"/>
      <c r="AI47" s="287"/>
      <c r="AJ47" s="287"/>
      <c r="AK47" s="287"/>
      <c r="AL47" s="287"/>
      <c r="AM47" s="287"/>
      <c r="AN47" s="287"/>
    </row>
    <row r="48" spans="1:40" ht="4.5" customHeight="1">
      <c r="A48" s="83"/>
      <c r="B48" s="83"/>
      <c r="C48" s="83"/>
      <c r="D48" s="83"/>
      <c r="E48" s="83"/>
      <c r="F48" s="83"/>
      <c r="G48" s="83"/>
      <c r="H48" s="83"/>
      <c r="I48" s="83"/>
      <c r="J48" s="60"/>
      <c r="K48" s="60"/>
      <c r="L48" s="60"/>
      <c r="M48" s="102"/>
      <c r="N48" s="60"/>
      <c r="W48" s="66"/>
      <c r="X48" s="60"/>
      <c r="Y48" s="60"/>
      <c r="Z48" s="60"/>
      <c r="AA48" s="60"/>
      <c r="AB48" s="60"/>
      <c r="AC48" s="60"/>
      <c r="AD48" s="60"/>
      <c r="AE48" s="60"/>
      <c r="AF48" s="60"/>
      <c r="AG48" s="60"/>
      <c r="AH48" s="60"/>
      <c r="AI48" s="60"/>
      <c r="AJ48" s="102"/>
      <c r="AK48" s="60"/>
      <c r="AL48" s="66"/>
      <c r="AM48" s="66"/>
      <c r="AN48" s="62"/>
    </row>
    <row r="49" spans="1:40" ht="21" customHeight="1">
      <c r="A49" s="67"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c r="A50" s="62"/>
      <c r="B50" s="66"/>
      <c r="C50" s="337" t="s">
        <v>157</v>
      </c>
      <c r="D50" s="338"/>
      <c r="E50" s="344" t="str">
        <f>IF(VLOOKUP($AK$1,選択肢!$A$1:$J$32,E55,FALSE)=0,"-",VLOOKUP($AK$1,選択肢!$A$1:$J$32,E55,FALSE))</f>
        <v>サービス提供責任者</v>
      </c>
      <c r="F50" s="344"/>
      <c r="G50" s="344"/>
      <c r="H50" s="344"/>
      <c r="I50" s="337" t="str">
        <f>IF(VLOOKUP($AK$1,選択肢!$A$1:$J$32,I55,FALSE)=0,"-",VLOOKUP($AK$1,選択肢!$A$1:$J$32,I55,FALSE))</f>
        <v>従業者</v>
      </c>
      <c r="J50" s="338"/>
      <c r="K50" s="338"/>
      <c r="L50" s="338"/>
      <c r="M50" s="338"/>
      <c r="N50" s="345"/>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62"/>
    </row>
    <row r="51" spans="1:40" ht="18" customHeight="1">
      <c r="A51" s="62"/>
      <c r="B51" s="66"/>
      <c r="C51" s="98" t="s">
        <v>190</v>
      </c>
      <c r="D51" s="98" t="s">
        <v>191</v>
      </c>
      <c r="E51" s="97" t="s">
        <v>190</v>
      </c>
      <c r="F51" s="343" t="s">
        <v>191</v>
      </c>
      <c r="G51" s="343"/>
      <c r="H51" s="343"/>
      <c r="I51" s="340" t="s">
        <v>190</v>
      </c>
      <c r="J51" s="341"/>
      <c r="K51" s="342"/>
      <c r="L51" s="340" t="s">
        <v>191</v>
      </c>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125"/>
      <c r="AM51" s="125"/>
      <c r="AN51" s="62"/>
    </row>
    <row r="52" spans="1:40" ht="18" customHeight="1">
      <c r="A52" s="62"/>
      <c r="B52" s="74" t="s">
        <v>192</v>
      </c>
      <c r="C52" s="97">
        <f>COUNTIFS($B$11:$B$30,C$50,$C$11:$C$30,"A",$E$11:$E$30,"*")</f>
        <v>1</v>
      </c>
      <c r="D52" s="97">
        <f>COUNTIFS($B$11:$B$30,C$50,$C$11:$C$30,"B",$E$11:$E$30,"*")</f>
        <v>0</v>
      </c>
      <c r="E52" s="97">
        <f>COUNTIFS($B$11:$B$30,E$50,$C$11:$C$30,"A",$E$11:$E$30,"*")</f>
        <v>0</v>
      </c>
      <c r="F52" s="340">
        <f>COUNTIFS($B$11:$B$30,E$50,$C$11:$C$30,"B",$E$11:$E$30,"*")</f>
        <v>1</v>
      </c>
      <c r="G52" s="341"/>
      <c r="H52" s="342"/>
      <c r="I52" s="340">
        <f>COUNTIFS($B$11:$B$30,I$50,$C$11:$C$30,"A",$E$11:$E$30,"*")</f>
        <v>0</v>
      </c>
      <c r="J52" s="341"/>
      <c r="K52" s="342"/>
      <c r="L52" s="340">
        <f>COUNTIFS($B$11:$B$30,I$50,$C$11:$C$30,"B",$E$11:$E$30,"*")</f>
        <v>0</v>
      </c>
      <c r="M52" s="341"/>
      <c r="N52" s="342"/>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125"/>
      <c r="AM52" s="125"/>
      <c r="AN52" s="62"/>
    </row>
    <row r="53" spans="1:40" ht="18" customHeight="1">
      <c r="A53" s="62"/>
      <c r="B53" s="80" t="s">
        <v>193</v>
      </c>
      <c r="C53" s="109"/>
      <c r="D53" s="109"/>
      <c r="E53" s="97">
        <f>COUNTIFS($B$11:$B$30,E$50,$C$11:$C$30,"C",$E$11:$E$30,"*")</f>
        <v>1</v>
      </c>
      <c r="F53" s="340">
        <f>COUNTIFS($B$11:$B$30,E$50,$C$11:$C$30,"D",$E$11:$E$30,"*")</f>
        <v>0</v>
      </c>
      <c r="G53" s="341"/>
      <c r="H53" s="342"/>
      <c r="I53" s="340">
        <f>COUNTIFS($B$11:$B$30,I$50,$C$11:$C$30,"C",$E$11:$E$30,"*")</f>
        <v>2</v>
      </c>
      <c r="J53" s="341"/>
      <c r="K53" s="342"/>
      <c r="L53" s="340">
        <f>COUNTIFS($B$11:$B$30,I$50,$C$11:$C$30,"D",$E$11:$E$30,"*")</f>
        <v>5</v>
      </c>
      <c r="M53" s="341"/>
      <c r="N53" s="342"/>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125"/>
      <c r="AM53" s="125"/>
      <c r="AN53" s="62"/>
    </row>
    <row r="54" spans="1:40" ht="18" customHeight="1">
      <c r="A54" s="62"/>
      <c r="B54" s="80" t="s">
        <v>194</v>
      </c>
      <c r="C54" s="347"/>
      <c r="D54" s="348"/>
      <c r="E54" s="340">
        <f>IF($AK$3="４週",SUMIFS($AK$11:$AK$30,$B$11:$B$30,E50)/4/$AH$5,IF($AK$3="歴月",SUMIFS($AK$11:$AK$30,$B$11:$B$30,E50)/$AL$5,"記載する期間を選択してください"))</f>
        <v>0</v>
      </c>
      <c r="F54" s="341"/>
      <c r="G54" s="341"/>
      <c r="H54" s="342"/>
      <c r="I54" s="340">
        <f>IF($AK$3="４週",SUMIFS($AK$11:$AK$30,$B$11:$B$30,I50)/4/$AH$5,IF($AK$3="歴月",SUMIFS($AK$11:$AK$30,$B$11:$B$30,I50)/$AL$5,"記載する期間を選択してください"))</f>
        <v>0</v>
      </c>
      <c r="J54" s="341"/>
      <c r="K54" s="341"/>
      <c r="L54" s="341"/>
      <c r="M54" s="341"/>
      <c r="N54" s="342"/>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62"/>
    </row>
    <row r="55" spans="1:40" ht="5.0999999999999996" customHeight="1">
      <c r="A55" s="62"/>
      <c r="B55" s="59"/>
      <c r="C55" s="76">
        <v>2</v>
      </c>
      <c r="D55" s="76"/>
      <c r="E55" s="76">
        <v>3</v>
      </c>
      <c r="F55" s="76"/>
      <c r="G55" s="76"/>
      <c r="H55" s="76"/>
      <c r="I55" s="76">
        <v>4</v>
      </c>
      <c r="J55" s="76"/>
      <c r="K55" s="76"/>
      <c r="L55" s="76"/>
      <c r="M55" s="76"/>
      <c r="N55" s="76"/>
      <c r="O55" s="76">
        <v>5</v>
      </c>
      <c r="P55" s="76"/>
      <c r="Q55" s="76"/>
      <c r="R55" s="76"/>
      <c r="S55" s="76"/>
      <c r="T55" s="76"/>
      <c r="U55" s="76">
        <v>6</v>
      </c>
      <c r="V55" s="76"/>
      <c r="W55" s="76"/>
      <c r="X55" s="76"/>
      <c r="Y55" s="76"/>
      <c r="Z55" s="76"/>
      <c r="AA55" s="76">
        <v>7</v>
      </c>
      <c r="AB55" s="76"/>
      <c r="AC55" s="76"/>
      <c r="AD55" s="76"/>
      <c r="AE55" s="76"/>
      <c r="AF55" s="76"/>
      <c r="AG55" s="76">
        <v>8</v>
      </c>
      <c r="AH55" s="76"/>
      <c r="AI55" s="76"/>
      <c r="AJ55" s="76"/>
      <c r="AK55" s="76"/>
      <c r="AL55" s="76">
        <v>9</v>
      </c>
      <c r="AM55" s="96"/>
      <c r="AN55" s="62"/>
    </row>
    <row r="56" spans="1:40" ht="15" customHeight="1">
      <c r="A56" s="60" t="s">
        <v>118</v>
      </c>
      <c r="B56" s="87"/>
      <c r="C56" s="88"/>
      <c r="D56" s="88"/>
      <c r="E56" s="88"/>
      <c r="F56" s="89"/>
      <c r="G56" s="88"/>
      <c r="H56" s="76"/>
      <c r="I56" s="76"/>
      <c r="J56" s="76"/>
      <c r="K56" s="76"/>
      <c r="L56" s="76"/>
      <c r="M56" s="76"/>
      <c r="N56" s="76"/>
      <c r="O56" s="76"/>
      <c r="P56" s="76"/>
      <c r="Q56" s="76"/>
      <c r="R56" s="76">
        <v>6</v>
      </c>
      <c r="S56" s="76"/>
      <c r="T56" s="76"/>
      <c r="U56" s="76"/>
      <c r="V56" s="76"/>
      <c r="W56" s="76"/>
      <c r="X56" s="76">
        <v>7</v>
      </c>
      <c r="Y56" s="76"/>
      <c r="Z56" s="76"/>
      <c r="AA56" s="76"/>
      <c r="AB56" s="76"/>
      <c r="AC56" s="76"/>
      <c r="AD56" s="76">
        <v>8</v>
      </c>
      <c r="AE56" s="76"/>
      <c r="AF56" s="76"/>
      <c r="AG56" s="77"/>
      <c r="AH56" s="77"/>
      <c r="AI56" s="77"/>
      <c r="AJ56" s="77">
        <v>9</v>
      </c>
      <c r="AK56" s="75"/>
      <c r="AL56" s="75"/>
      <c r="AM56" s="62"/>
    </row>
    <row r="57" spans="1:40" s="60" customFormat="1" ht="15" customHeight="1">
      <c r="A57" s="60" t="s">
        <v>119</v>
      </c>
      <c r="B57" s="83"/>
      <c r="C57" s="83"/>
      <c r="D57" s="83"/>
      <c r="E57" s="83"/>
      <c r="F57" s="83"/>
      <c r="G57" s="83"/>
      <c r="H57" s="67"/>
      <c r="I57" s="67"/>
      <c r="J57" s="67"/>
      <c r="K57" s="67"/>
      <c r="L57" s="67"/>
      <c r="M57" s="67"/>
    </row>
    <row r="58" spans="1:40" s="60" customFormat="1" ht="15" customHeight="1">
      <c r="A58" s="60" t="s">
        <v>120</v>
      </c>
      <c r="B58" s="83"/>
      <c r="C58" s="83"/>
      <c r="D58" s="83"/>
      <c r="E58" s="83"/>
      <c r="F58" s="83"/>
      <c r="G58" s="83"/>
      <c r="H58" s="67"/>
      <c r="I58" s="67"/>
      <c r="J58" s="67"/>
      <c r="K58" s="67"/>
      <c r="L58" s="67"/>
      <c r="M58" s="67"/>
    </row>
    <row r="59" spans="1:40" s="60" customFormat="1" ht="15" customHeight="1">
      <c r="A59" s="60" t="s">
        <v>121</v>
      </c>
      <c r="B59" s="83"/>
      <c r="C59" s="83"/>
      <c r="D59" s="83"/>
      <c r="E59" s="83"/>
      <c r="F59" s="83"/>
      <c r="G59" s="83"/>
      <c r="H59" s="67"/>
      <c r="I59" s="67"/>
      <c r="J59" s="67"/>
      <c r="K59" s="67"/>
      <c r="L59" s="67"/>
      <c r="M59" s="67"/>
    </row>
    <row r="60" spans="1:40" s="60" customFormat="1" ht="15" customHeight="1">
      <c r="A60" s="60" t="s">
        <v>122</v>
      </c>
      <c r="B60" s="83"/>
      <c r="C60" s="83"/>
      <c r="D60" s="83"/>
      <c r="E60" s="83"/>
      <c r="F60" s="83"/>
      <c r="G60" s="83"/>
      <c r="H60" s="67"/>
      <c r="I60" s="67"/>
      <c r="J60" s="67"/>
      <c r="K60" s="67"/>
      <c r="L60" s="67"/>
      <c r="M60" s="67"/>
    </row>
    <row r="61" spans="1:40" ht="15" customHeight="1">
      <c r="A61" s="60" t="s">
        <v>123</v>
      </c>
      <c r="B61" s="90"/>
      <c r="C61" s="60"/>
      <c r="D61" s="60"/>
      <c r="E61" s="60"/>
      <c r="F61" s="60"/>
      <c r="G61" s="60"/>
    </row>
    <row r="62" spans="1:40" ht="15" customHeight="1">
      <c r="A62" s="60" t="s">
        <v>124</v>
      </c>
      <c r="B62" s="90"/>
      <c r="C62" s="60"/>
      <c r="D62" s="60"/>
      <c r="E62" s="60"/>
      <c r="F62" s="60"/>
      <c r="G62" s="60"/>
    </row>
    <row r="63" spans="1:40" ht="15" customHeight="1">
      <c r="A63" s="60"/>
      <c r="B63" s="74" t="s">
        <v>125</v>
      </c>
      <c r="C63" s="322" t="s">
        <v>126</v>
      </c>
      <c r="D63" s="322"/>
      <c r="E63" s="322"/>
      <c r="F63" s="60"/>
      <c r="G63" s="60"/>
    </row>
    <row r="64" spans="1:40" ht="15" customHeight="1">
      <c r="A64" s="60"/>
      <c r="B64" s="93" t="s">
        <v>127</v>
      </c>
      <c r="C64" s="346" t="s">
        <v>128</v>
      </c>
      <c r="D64" s="346"/>
      <c r="E64" s="346"/>
      <c r="F64" s="60"/>
      <c r="G64" s="60"/>
    </row>
    <row r="65" spans="1:7" ht="15" customHeight="1">
      <c r="A65" s="60"/>
      <c r="B65" s="93" t="s">
        <v>129</v>
      </c>
      <c r="C65" s="346" t="s">
        <v>130</v>
      </c>
      <c r="D65" s="346"/>
      <c r="E65" s="346"/>
      <c r="F65" s="60"/>
      <c r="G65" s="60"/>
    </row>
    <row r="66" spans="1:7" ht="15" customHeight="1">
      <c r="A66" s="60"/>
      <c r="B66" s="93" t="s">
        <v>131</v>
      </c>
      <c r="C66" s="346" t="s">
        <v>132</v>
      </c>
      <c r="D66" s="346"/>
      <c r="E66" s="346"/>
      <c r="F66" s="60"/>
      <c r="G66" s="60"/>
    </row>
    <row r="67" spans="1:7" ht="15" customHeight="1">
      <c r="A67" s="60"/>
      <c r="B67" s="93" t="s">
        <v>133</v>
      </c>
      <c r="C67" s="346" t="s">
        <v>134</v>
      </c>
      <c r="D67" s="346"/>
      <c r="E67" s="346"/>
      <c r="F67" s="60"/>
      <c r="G67" s="60"/>
    </row>
    <row r="68" spans="1:7" ht="15" customHeight="1">
      <c r="A68" s="60"/>
      <c r="B68" s="60" t="s">
        <v>135</v>
      </c>
      <c r="C68" s="60"/>
      <c r="D68" s="60"/>
      <c r="E68" s="60"/>
      <c r="F68" s="60"/>
      <c r="G68" s="60"/>
    </row>
    <row r="69" spans="1:7" ht="15" customHeight="1">
      <c r="A69" s="60"/>
      <c r="B69" s="60" t="s">
        <v>136</v>
      </c>
      <c r="C69" s="60"/>
      <c r="D69" s="60"/>
      <c r="E69" s="60"/>
      <c r="F69" s="60"/>
      <c r="G69" s="60"/>
    </row>
    <row r="70" spans="1:7" ht="15" customHeight="1">
      <c r="A70" s="60"/>
      <c r="B70" s="60" t="s">
        <v>137</v>
      </c>
      <c r="C70" s="60"/>
      <c r="D70" s="60"/>
      <c r="E70" s="60"/>
      <c r="F70" s="60"/>
      <c r="G70" s="60"/>
    </row>
    <row r="71" spans="1:7" ht="15" customHeight="1">
      <c r="A71" s="60" t="s">
        <v>138</v>
      </c>
      <c r="B71" s="90"/>
      <c r="C71" s="60"/>
      <c r="D71" s="60"/>
      <c r="E71" s="60"/>
      <c r="F71" s="60"/>
      <c r="G71" s="60"/>
    </row>
    <row r="72" spans="1:7" ht="15" customHeight="1">
      <c r="A72" s="60" t="s">
        <v>139</v>
      </c>
      <c r="B72" s="90"/>
      <c r="C72" s="60"/>
      <c r="D72" s="60"/>
      <c r="E72" s="60"/>
      <c r="F72" s="60"/>
      <c r="G72" s="60"/>
    </row>
    <row r="73" spans="1:7" ht="15" customHeight="1">
      <c r="A73" s="60" t="s">
        <v>140</v>
      </c>
      <c r="B73" s="90"/>
      <c r="C73" s="60"/>
      <c r="D73" s="60"/>
      <c r="E73" s="60"/>
      <c r="F73" s="60"/>
      <c r="G73" s="60"/>
    </row>
    <row r="74" spans="1:7" ht="15" customHeight="1">
      <c r="A74" s="60" t="s">
        <v>141</v>
      </c>
      <c r="B74" s="90"/>
      <c r="C74" s="60"/>
      <c r="D74" s="60"/>
      <c r="E74" s="60"/>
      <c r="F74" s="60"/>
      <c r="G74" s="60"/>
    </row>
    <row r="75" spans="1:7" ht="15" customHeight="1">
      <c r="A75" s="60" t="s">
        <v>142</v>
      </c>
      <c r="B75" s="90"/>
      <c r="C75" s="60"/>
      <c r="D75" s="60"/>
      <c r="E75" s="60"/>
      <c r="F75" s="60"/>
      <c r="G75" s="60"/>
    </row>
    <row r="76" spans="1:7" ht="15" customHeight="1">
      <c r="A76" s="60" t="s">
        <v>143</v>
      </c>
      <c r="B76" s="90"/>
      <c r="C76" s="60"/>
      <c r="D76" s="60"/>
      <c r="E76" s="60"/>
      <c r="F76" s="60"/>
      <c r="G76" s="60"/>
    </row>
    <row r="77" spans="1:7" ht="15" customHeight="1">
      <c r="A77" s="60"/>
      <c r="B77" s="60" t="s">
        <v>144</v>
      </c>
      <c r="C77" s="60"/>
      <c r="D77" s="60"/>
      <c r="E77" s="60"/>
      <c r="F77" s="60"/>
      <c r="G77" s="60"/>
    </row>
    <row r="78" spans="1:7" ht="15" customHeight="1">
      <c r="A78" s="60"/>
      <c r="B78" s="60" t="s">
        <v>145</v>
      </c>
      <c r="C78" s="60"/>
      <c r="D78" s="60"/>
      <c r="E78" s="60"/>
      <c r="F78" s="60"/>
      <c r="G78" s="60"/>
    </row>
    <row r="79" spans="1:7" ht="15" customHeight="1">
      <c r="A79" s="60" t="s">
        <v>146</v>
      </c>
      <c r="B79" s="90"/>
      <c r="C79" s="60"/>
      <c r="D79" s="60"/>
      <c r="E79" s="60"/>
      <c r="F79" s="60"/>
      <c r="G79" s="60"/>
    </row>
    <row r="80" spans="1:7" ht="15" customHeight="1">
      <c r="A80" s="60" t="s">
        <v>147</v>
      </c>
      <c r="B80" s="90"/>
      <c r="C80" s="60"/>
      <c r="D80" s="60"/>
      <c r="E80" s="60"/>
      <c r="F80" s="60"/>
      <c r="G80" s="60"/>
    </row>
    <row r="81" spans="1:7" ht="15" customHeight="1">
      <c r="A81" s="60" t="s">
        <v>148</v>
      </c>
      <c r="B81" s="90"/>
      <c r="C81" s="60"/>
      <c r="D81" s="60"/>
      <c r="E81" s="60"/>
      <c r="F81" s="60"/>
      <c r="G81" s="60"/>
    </row>
    <row r="82" spans="1:7" ht="15" customHeight="1">
      <c r="A82" s="60" t="s">
        <v>149</v>
      </c>
      <c r="B82" s="90"/>
      <c r="C82" s="60"/>
      <c r="D82" s="60"/>
      <c r="E82" s="60"/>
      <c r="F82" s="60"/>
      <c r="G82" s="60"/>
    </row>
    <row r="83" spans="1:7" ht="15" customHeight="1">
      <c r="A83" s="60" t="s">
        <v>150</v>
      </c>
      <c r="B83" s="90"/>
      <c r="C83" s="60"/>
      <c r="D83" s="60"/>
      <c r="E83" s="60"/>
      <c r="F83" s="60"/>
      <c r="G83" s="60"/>
    </row>
    <row r="84" spans="1:7" ht="15" customHeight="1">
      <c r="A84" s="60" t="s">
        <v>151</v>
      </c>
      <c r="B84" s="90"/>
      <c r="C84" s="60"/>
      <c r="D84" s="60"/>
      <c r="E84" s="60"/>
      <c r="F84" s="60"/>
      <c r="G84" s="60"/>
    </row>
    <row r="85" spans="1:7" ht="15" customHeight="1">
      <c r="A85" s="60" t="s">
        <v>152</v>
      </c>
      <c r="B85" s="90"/>
      <c r="C85" s="60"/>
      <c r="D85" s="60"/>
      <c r="E85" s="60"/>
      <c r="F85" s="60"/>
      <c r="G85" s="60"/>
    </row>
    <row r="86" spans="1:7" ht="15" customHeight="1">
      <c r="A86" s="60" t="s">
        <v>153</v>
      </c>
      <c r="B86" s="90"/>
      <c r="C86" s="60"/>
      <c r="D86" s="60"/>
      <c r="E86" s="60"/>
      <c r="F86" s="60"/>
      <c r="G86" s="60"/>
    </row>
  </sheetData>
  <mergeCells count="135">
    <mergeCell ref="AP1:AR5"/>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hyperlinks>
    <hyperlink ref="AP1:AR5" location="表紙!A1" display="表紙!A1" xr:uid="{825A62EF-091A-47F4-AE30-4108203B8580}"/>
  </hyperlink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R73"/>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199218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311</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301</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312</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313</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21" customHeight="1">
      <c r="A36" s="67"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6"/>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6"/>
      <c r="C38" s="98" t="s">
        <v>190</v>
      </c>
      <c r="D38" s="98" t="s">
        <v>191</v>
      </c>
      <c r="E38" s="97" t="s">
        <v>190</v>
      </c>
      <c r="F38" s="343" t="s">
        <v>191</v>
      </c>
      <c r="G38" s="343"/>
      <c r="H38" s="343"/>
      <c r="I38" s="340" t="s">
        <v>190</v>
      </c>
      <c r="J38" s="341"/>
      <c r="K38" s="342"/>
      <c r="L38" s="340" t="s">
        <v>191</v>
      </c>
      <c r="M38" s="341"/>
      <c r="N38" s="342"/>
      <c r="O38" s="340" t="s">
        <v>190</v>
      </c>
      <c r="P38" s="341"/>
      <c r="Q38" s="342"/>
      <c r="R38" s="340" t="s">
        <v>191</v>
      </c>
      <c r="S38" s="341"/>
      <c r="T38" s="342"/>
      <c r="U38" s="340" t="s">
        <v>190</v>
      </c>
      <c r="V38" s="341"/>
      <c r="W38" s="342"/>
      <c r="X38" s="340" t="s">
        <v>191</v>
      </c>
      <c r="Y38" s="341"/>
      <c r="Z38" s="342"/>
      <c r="AA38" s="340" t="s">
        <v>190</v>
      </c>
      <c r="AB38" s="341"/>
      <c r="AC38" s="342"/>
      <c r="AD38" s="340" t="s">
        <v>191</v>
      </c>
      <c r="AE38" s="341"/>
      <c r="AF38" s="342"/>
      <c r="AG38" s="340" t="s">
        <v>190</v>
      </c>
      <c r="AH38" s="341"/>
      <c r="AI38" s="342"/>
      <c r="AJ38" s="340" t="s">
        <v>191</v>
      </c>
      <c r="AK38" s="342"/>
      <c r="AL38" s="97" t="s">
        <v>27</v>
      </c>
      <c r="AM38" s="97" t="s">
        <v>216</v>
      </c>
      <c r="AN38" s="62"/>
    </row>
    <row r="39" spans="1:40" ht="18" customHeight="1">
      <c r="A39" s="62"/>
      <c r="B39" s="74" t="s">
        <v>192</v>
      </c>
      <c r="C39" s="97">
        <f>COUNTIFS($B$11:$B$30,C$37,$C$11:$C$30,"A",$E$11:$E$30,"*")</f>
        <v>1</v>
      </c>
      <c r="D39" s="97">
        <f>COUNTIFS($B$11:$B$30,C$37,$C$11:$C$30,"B",$E$11:$E$30,"*")</f>
        <v>0</v>
      </c>
      <c r="E39" s="97">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97">
        <f>COUNTIFS($B$11:$B$30,AL$37,$C$11:$C$30,"A",$E$11:$E$30,"*")</f>
        <v>0</v>
      </c>
      <c r="AM39" s="97">
        <f>COUNTIFS($B$11:$B$30,AL$37,$C$11:$C$30,"B",$E$11:$E$30,"*")</f>
        <v>0</v>
      </c>
      <c r="AN39" s="62"/>
    </row>
    <row r="40" spans="1:40" ht="18" customHeight="1">
      <c r="A40" s="62"/>
      <c r="B40" s="80" t="s">
        <v>193</v>
      </c>
      <c r="C40" s="97">
        <f>COUNTIFS($B$11:$B$30,C$37,$C$11:$C$30,"C",$E$11:$E$30,"*")</f>
        <v>0</v>
      </c>
      <c r="D40" s="97">
        <f>COUNTIFS($B$11:$B$30,C$37,$C$11:$C$30,"D",$E$11:$E$30,"*")</f>
        <v>0</v>
      </c>
      <c r="E40" s="97">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97">
        <f>COUNTIFS($B$11:$B$30,AL$37,$C$11:$C$30,"C",$E$11:$E$30,"*")</f>
        <v>0</v>
      </c>
      <c r="AM40" s="97">
        <f>COUNTIFS($B$11:$B$30,AL$37,$C$11:$C$30,"D",$E$11:$E$30,"*")</f>
        <v>0</v>
      </c>
      <c r="AN40" s="62"/>
    </row>
    <row r="41" spans="1:40" ht="24.9" customHeight="1">
      <c r="A41" s="62"/>
      <c r="B41" s="80" t="s">
        <v>194</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6">
        <v>2</v>
      </c>
      <c r="D42" s="76"/>
      <c r="E42" s="76">
        <v>3</v>
      </c>
      <c r="F42" s="76"/>
      <c r="G42" s="76"/>
      <c r="H42" s="76"/>
      <c r="I42" s="76">
        <v>4</v>
      </c>
      <c r="J42" s="76"/>
      <c r="K42" s="76"/>
      <c r="L42" s="76"/>
      <c r="M42" s="76"/>
      <c r="N42" s="76"/>
      <c r="O42" s="76">
        <v>5</v>
      </c>
      <c r="P42" s="76"/>
      <c r="Q42" s="76"/>
      <c r="R42" s="76"/>
      <c r="S42" s="76"/>
      <c r="T42" s="76"/>
      <c r="U42" s="76">
        <v>6</v>
      </c>
      <c r="V42" s="76"/>
      <c r="W42" s="76"/>
      <c r="X42" s="76"/>
      <c r="Y42" s="76"/>
      <c r="Z42" s="76"/>
      <c r="AA42" s="76">
        <v>7</v>
      </c>
      <c r="AB42" s="76"/>
      <c r="AC42" s="76"/>
      <c r="AD42" s="76"/>
      <c r="AE42" s="76"/>
      <c r="AF42" s="76"/>
      <c r="AG42" s="76">
        <v>8</v>
      </c>
      <c r="AH42" s="76"/>
      <c r="AI42" s="76"/>
      <c r="AJ42" s="76"/>
      <c r="AK42" s="76"/>
      <c r="AL42" s="76">
        <v>9</v>
      </c>
      <c r="AM42" s="96"/>
      <c r="AN42" s="62"/>
    </row>
    <row r="43" spans="1:40" ht="15" customHeight="1">
      <c r="A43" s="60" t="s">
        <v>118</v>
      </c>
      <c r="B43" s="87"/>
      <c r="C43" s="88"/>
      <c r="D43" s="88"/>
      <c r="E43" s="88"/>
      <c r="F43" s="89"/>
      <c r="G43" s="88"/>
      <c r="H43" s="76"/>
      <c r="I43" s="76"/>
      <c r="J43" s="76"/>
      <c r="K43" s="76"/>
      <c r="L43" s="76"/>
      <c r="M43" s="76"/>
      <c r="N43" s="76"/>
      <c r="O43" s="76"/>
      <c r="P43" s="76"/>
      <c r="Q43" s="76"/>
      <c r="R43" s="76">
        <v>6</v>
      </c>
      <c r="S43" s="76"/>
      <c r="T43" s="76"/>
      <c r="U43" s="76"/>
      <c r="V43" s="76"/>
      <c r="W43" s="76"/>
      <c r="X43" s="76">
        <v>7</v>
      </c>
      <c r="Y43" s="76"/>
      <c r="Z43" s="76"/>
      <c r="AA43" s="76"/>
      <c r="AB43" s="76"/>
      <c r="AC43" s="76"/>
      <c r="AD43" s="76">
        <v>8</v>
      </c>
      <c r="AE43" s="76"/>
      <c r="AF43" s="76"/>
      <c r="AG43" s="77"/>
      <c r="AH43" s="77"/>
      <c r="AI43" s="77"/>
      <c r="AJ43" s="77">
        <v>9</v>
      </c>
      <c r="AK43" s="75"/>
      <c r="AL43" s="75"/>
      <c r="AM43" s="62"/>
    </row>
    <row r="44" spans="1:40" s="60" customFormat="1" ht="15" customHeight="1">
      <c r="A44" s="60" t="s">
        <v>119</v>
      </c>
      <c r="B44" s="83"/>
      <c r="C44" s="83"/>
      <c r="D44" s="83"/>
      <c r="E44" s="83"/>
      <c r="F44" s="83"/>
      <c r="G44" s="8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row>
    <row r="45" spans="1:40" s="60" customFormat="1" ht="15" customHeight="1">
      <c r="A45" s="60" t="s">
        <v>120</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c r="A46" s="60" t="s">
        <v>121</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c r="A47" s="60" t="s">
        <v>122</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ht="15" customHeight="1">
      <c r="A48" s="60" t="s">
        <v>123</v>
      </c>
      <c r="B48" s="90"/>
      <c r="C48" s="60"/>
      <c r="D48" s="60"/>
      <c r="E48" s="60"/>
      <c r="F48" s="60"/>
      <c r="G48" s="60"/>
    </row>
    <row r="49" spans="1:7" ht="15" customHeight="1">
      <c r="A49" s="60" t="s">
        <v>124</v>
      </c>
      <c r="B49" s="90"/>
      <c r="C49" s="60"/>
      <c r="D49" s="60"/>
      <c r="E49" s="60"/>
      <c r="F49" s="60"/>
      <c r="G49" s="60"/>
    </row>
    <row r="50" spans="1:7" ht="15" customHeight="1">
      <c r="A50" s="60"/>
      <c r="B50" s="74" t="s">
        <v>125</v>
      </c>
      <c r="C50" s="322" t="s">
        <v>126</v>
      </c>
      <c r="D50" s="322"/>
      <c r="E50" s="322"/>
      <c r="F50" s="60"/>
      <c r="G50" s="60"/>
    </row>
    <row r="51" spans="1:7" ht="15" customHeight="1">
      <c r="A51" s="60"/>
      <c r="B51" s="93" t="s">
        <v>127</v>
      </c>
      <c r="C51" s="346" t="s">
        <v>128</v>
      </c>
      <c r="D51" s="346"/>
      <c r="E51" s="346"/>
      <c r="F51" s="60"/>
      <c r="G51" s="60"/>
    </row>
    <row r="52" spans="1:7" ht="15" customHeight="1">
      <c r="A52" s="60"/>
      <c r="B52" s="93" t="s">
        <v>129</v>
      </c>
      <c r="C52" s="346" t="s">
        <v>130</v>
      </c>
      <c r="D52" s="346"/>
      <c r="E52" s="346"/>
      <c r="F52" s="60"/>
      <c r="G52" s="60"/>
    </row>
    <row r="53" spans="1:7" ht="15" customHeight="1">
      <c r="A53" s="60"/>
      <c r="B53" s="93" t="s">
        <v>131</v>
      </c>
      <c r="C53" s="346" t="s">
        <v>132</v>
      </c>
      <c r="D53" s="346"/>
      <c r="E53" s="346"/>
      <c r="F53" s="60"/>
      <c r="G53" s="60"/>
    </row>
    <row r="54" spans="1:7" ht="15" customHeight="1">
      <c r="A54" s="60"/>
      <c r="B54" s="93" t="s">
        <v>133</v>
      </c>
      <c r="C54" s="346" t="s">
        <v>134</v>
      </c>
      <c r="D54" s="346"/>
      <c r="E54" s="34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0"/>
      <c r="C58" s="60"/>
      <c r="D58" s="60"/>
      <c r="E58" s="60"/>
      <c r="F58" s="60"/>
      <c r="G58" s="60"/>
    </row>
    <row r="59" spans="1:7" ht="15" customHeight="1">
      <c r="A59" s="60" t="s">
        <v>139</v>
      </c>
      <c r="B59" s="90"/>
      <c r="C59" s="60"/>
      <c r="D59" s="60"/>
      <c r="E59" s="60"/>
      <c r="F59" s="60"/>
      <c r="G59" s="60"/>
    </row>
    <row r="60" spans="1:7" ht="15" customHeight="1">
      <c r="A60" s="60" t="s">
        <v>140</v>
      </c>
      <c r="B60" s="90"/>
      <c r="C60" s="60"/>
      <c r="D60" s="60"/>
      <c r="E60" s="60"/>
      <c r="F60" s="60"/>
      <c r="G60" s="60"/>
    </row>
    <row r="61" spans="1:7" ht="15" customHeight="1">
      <c r="A61" s="60" t="s">
        <v>141</v>
      </c>
      <c r="B61" s="90"/>
      <c r="C61" s="60"/>
      <c r="D61" s="60"/>
      <c r="E61" s="60"/>
      <c r="F61" s="60"/>
      <c r="G61" s="60"/>
    </row>
    <row r="62" spans="1:7" ht="15" customHeight="1">
      <c r="A62" s="60" t="s">
        <v>142</v>
      </c>
      <c r="B62" s="90"/>
      <c r="C62" s="60"/>
      <c r="D62" s="60"/>
      <c r="E62" s="60"/>
      <c r="F62" s="60"/>
      <c r="G62" s="60"/>
    </row>
    <row r="63" spans="1:7" ht="15" customHeight="1">
      <c r="A63" s="60" t="s">
        <v>143</v>
      </c>
      <c r="B63" s="90"/>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0"/>
      <c r="C66" s="60"/>
      <c r="D66" s="60"/>
      <c r="E66" s="60"/>
      <c r="F66" s="60"/>
      <c r="G66" s="60"/>
    </row>
    <row r="67" spans="1:7" ht="15" customHeight="1">
      <c r="A67" s="60" t="s">
        <v>147</v>
      </c>
      <c r="B67" s="90"/>
      <c r="C67" s="60"/>
      <c r="D67" s="60"/>
      <c r="E67" s="60"/>
      <c r="F67" s="60"/>
      <c r="G67" s="60"/>
    </row>
    <row r="68" spans="1:7" ht="15" customHeight="1">
      <c r="A68" s="60" t="s">
        <v>148</v>
      </c>
      <c r="B68" s="90"/>
      <c r="C68" s="60"/>
      <c r="D68" s="60"/>
      <c r="E68" s="60"/>
      <c r="F68" s="60"/>
      <c r="G68" s="60"/>
    </row>
    <row r="69" spans="1:7" ht="15" customHeight="1">
      <c r="A69" s="60" t="s">
        <v>149</v>
      </c>
      <c r="B69" s="90"/>
      <c r="C69" s="60"/>
      <c r="D69" s="60"/>
      <c r="E69" s="60"/>
      <c r="F69" s="60"/>
      <c r="G69" s="60"/>
    </row>
    <row r="70" spans="1:7" ht="15" customHeight="1">
      <c r="A70" s="60" t="s">
        <v>150</v>
      </c>
      <c r="B70" s="90"/>
      <c r="C70" s="60"/>
      <c r="D70" s="60"/>
      <c r="E70" s="60"/>
      <c r="F70" s="60"/>
      <c r="G70" s="60"/>
    </row>
    <row r="71" spans="1:7" ht="15" customHeight="1">
      <c r="A71" s="60" t="s">
        <v>151</v>
      </c>
      <c r="B71" s="90"/>
      <c r="C71" s="60"/>
      <c r="D71" s="60"/>
      <c r="E71" s="60"/>
      <c r="F71" s="60"/>
      <c r="G71" s="60"/>
    </row>
    <row r="72" spans="1:7" ht="15" customHeight="1">
      <c r="A72" s="60" t="s">
        <v>152</v>
      </c>
      <c r="B72" s="90"/>
      <c r="C72" s="60"/>
      <c r="D72" s="60"/>
      <c r="E72" s="60"/>
      <c r="F72" s="60"/>
      <c r="G72" s="60"/>
    </row>
    <row r="73" spans="1:7" ht="15" customHeight="1">
      <c r="A73" s="60" t="s">
        <v>153</v>
      </c>
      <c r="B73" s="90"/>
      <c r="C73" s="60"/>
      <c r="D73" s="60"/>
      <c r="E73" s="60"/>
      <c r="F73" s="60"/>
      <c r="G73" s="60"/>
    </row>
  </sheetData>
  <mergeCells count="102">
    <mergeCell ref="AP1:AR5"/>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hyperlinks>
    <hyperlink ref="AP1:AR5" location="表紙!A1" display="表紙!A1" xr:uid="{5A4F5ED5-BEEA-4C1C-93C6-02216526DA0F}"/>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R73"/>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314</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301</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IF($AK$3="４週",AK12/4,AK12/(DAY(EOMONTH($F$9,0))/7))</f>
        <v>0</v>
      </c>
      <c r="AM12" s="329"/>
      <c r="AN12" s="329"/>
    </row>
    <row r="13" spans="1:44" ht="18" customHeight="1">
      <c r="A13" s="73">
        <v>3</v>
      </c>
      <c r="B13" s="99" t="s">
        <v>312</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IF($AK$3="４週",AK13/4,AK13/(DAY(EOMONTH($F$9,0))/7))</f>
        <v>0</v>
      </c>
      <c r="AM13" s="329"/>
      <c r="AN13" s="329"/>
    </row>
    <row r="14" spans="1:44" ht="18" customHeight="1">
      <c r="A14" s="73">
        <v>4</v>
      </c>
      <c r="B14" s="99" t="s">
        <v>313</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IF($AK$3="４週",AK14/4,AK14/(DAY(EOMONTH($F$9,0))/7))</f>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ref="AL15:AL30" si="1">IF($AK$3="４週",AK15/4,AK15/(DAY(EOMONTH($F$9,0))/7))</f>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0"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0" ht="21" customHeight="1">
      <c r="A36" s="67"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c r="A37" s="62"/>
      <c r="B37" s="66"/>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6"/>
      <c r="C38" s="98" t="s">
        <v>190</v>
      </c>
      <c r="D38" s="98" t="s">
        <v>191</v>
      </c>
      <c r="E38" s="97" t="s">
        <v>190</v>
      </c>
      <c r="F38" s="343" t="s">
        <v>191</v>
      </c>
      <c r="G38" s="343"/>
      <c r="H38" s="343"/>
      <c r="I38" s="340" t="s">
        <v>190</v>
      </c>
      <c r="J38" s="341"/>
      <c r="K38" s="342"/>
      <c r="L38" s="340" t="s">
        <v>191</v>
      </c>
      <c r="M38" s="341"/>
      <c r="N38" s="342"/>
      <c r="O38" s="340" t="s">
        <v>190</v>
      </c>
      <c r="P38" s="341"/>
      <c r="Q38" s="342"/>
      <c r="R38" s="340" t="s">
        <v>191</v>
      </c>
      <c r="S38" s="341"/>
      <c r="T38" s="342"/>
      <c r="U38" s="340" t="s">
        <v>190</v>
      </c>
      <c r="V38" s="341"/>
      <c r="W38" s="342"/>
      <c r="X38" s="340" t="s">
        <v>191</v>
      </c>
      <c r="Y38" s="341"/>
      <c r="Z38" s="342"/>
      <c r="AA38" s="340" t="s">
        <v>190</v>
      </c>
      <c r="AB38" s="341"/>
      <c r="AC38" s="342"/>
      <c r="AD38" s="340" t="s">
        <v>191</v>
      </c>
      <c r="AE38" s="341"/>
      <c r="AF38" s="342"/>
      <c r="AG38" s="340" t="s">
        <v>190</v>
      </c>
      <c r="AH38" s="341"/>
      <c r="AI38" s="342"/>
      <c r="AJ38" s="340" t="s">
        <v>191</v>
      </c>
      <c r="AK38" s="342"/>
      <c r="AL38" s="97" t="s">
        <v>27</v>
      </c>
      <c r="AM38" s="97" t="s">
        <v>216</v>
      </c>
      <c r="AN38" s="62"/>
    </row>
    <row r="39" spans="1:40" ht="18" customHeight="1">
      <c r="A39" s="62"/>
      <c r="B39" s="74" t="s">
        <v>192</v>
      </c>
      <c r="C39" s="97">
        <f>COUNTIFS($B$11:$B$30,C$37,$C$11:$C$30,"A",$E$11:$E$30,"*")</f>
        <v>1</v>
      </c>
      <c r="D39" s="97">
        <f>COUNTIFS($B$11:$B$30,C$37,$C$11:$C$30,"B",$E$11:$E$30,"*")</f>
        <v>0</v>
      </c>
      <c r="E39" s="97">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97">
        <f>COUNTIFS($B$11:$B$30,AL$37,$C$11:$C$30,"A",$E$11:$E$30,"*")</f>
        <v>0</v>
      </c>
      <c r="AM39" s="97">
        <f>COUNTIFS($B$11:$B$30,AL$37,$C$11:$C$30,"B",$E$11:$E$30,"*")</f>
        <v>0</v>
      </c>
      <c r="AN39" s="62"/>
    </row>
    <row r="40" spans="1:40" ht="18" customHeight="1">
      <c r="A40" s="62"/>
      <c r="B40" s="80" t="s">
        <v>193</v>
      </c>
      <c r="C40" s="97">
        <f>COUNTIFS($B$11:$B$30,C$37,$C$11:$C$30,"C",$E$11:$E$30,"*")</f>
        <v>0</v>
      </c>
      <c r="D40" s="97">
        <f>COUNTIFS($B$11:$B$30,C$37,$C$11:$C$30,"D",$E$11:$E$30,"*")</f>
        <v>0</v>
      </c>
      <c r="E40" s="97">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97">
        <f>COUNTIFS($B$11:$B$30,AL$37,$C$11:$C$30,"C",$E$11:$E$30,"*")</f>
        <v>0</v>
      </c>
      <c r="AM40" s="97">
        <f>COUNTIFS($B$11:$B$30,AL$37,$C$11:$C$30,"D",$E$11:$E$30,"*")</f>
        <v>0</v>
      </c>
      <c r="AN40" s="62"/>
    </row>
    <row r="41" spans="1:40" ht="24.9" customHeight="1">
      <c r="A41" s="62"/>
      <c r="B41" s="80" t="s">
        <v>194</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6">
        <v>2</v>
      </c>
      <c r="D42" s="76"/>
      <c r="E42" s="76">
        <v>3</v>
      </c>
      <c r="F42" s="76"/>
      <c r="G42" s="76"/>
      <c r="H42" s="76"/>
      <c r="I42" s="76">
        <v>4</v>
      </c>
      <c r="J42" s="76"/>
      <c r="K42" s="76"/>
      <c r="L42" s="76"/>
      <c r="M42" s="76"/>
      <c r="N42" s="76"/>
      <c r="O42" s="76">
        <v>5</v>
      </c>
      <c r="P42" s="76"/>
      <c r="Q42" s="76"/>
      <c r="R42" s="76"/>
      <c r="S42" s="76"/>
      <c r="T42" s="76"/>
      <c r="U42" s="76">
        <v>6</v>
      </c>
      <c r="V42" s="76"/>
      <c r="W42" s="76"/>
      <c r="X42" s="76"/>
      <c r="Y42" s="76"/>
      <c r="Z42" s="76"/>
      <c r="AA42" s="76">
        <v>7</v>
      </c>
      <c r="AB42" s="76"/>
      <c r="AC42" s="76"/>
      <c r="AD42" s="76"/>
      <c r="AE42" s="76"/>
      <c r="AF42" s="76"/>
      <c r="AG42" s="76">
        <v>8</v>
      </c>
      <c r="AH42" s="76"/>
      <c r="AI42" s="76"/>
      <c r="AJ42" s="76"/>
      <c r="AK42" s="76"/>
      <c r="AL42" s="76">
        <v>9</v>
      </c>
      <c r="AM42" s="96"/>
      <c r="AN42" s="62"/>
    </row>
    <row r="43" spans="1:40" ht="15" customHeight="1">
      <c r="A43" s="60" t="s">
        <v>118</v>
      </c>
      <c r="B43" s="87"/>
      <c r="C43" s="88"/>
      <c r="D43" s="88"/>
      <c r="E43" s="88"/>
      <c r="F43" s="89"/>
      <c r="G43" s="88"/>
      <c r="H43" s="76"/>
      <c r="I43" s="76"/>
      <c r="J43" s="76"/>
      <c r="K43" s="76"/>
      <c r="L43" s="76"/>
      <c r="M43" s="76"/>
      <c r="N43" s="76"/>
      <c r="O43" s="76"/>
      <c r="P43" s="76"/>
      <c r="Q43" s="76"/>
      <c r="R43" s="76">
        <v>6</v>
      </c>
      <c r="S43" s="76"/>
      <c r="T43" s="76"/>
      <c r="U43" s="76"/>
      <c r="V43" s="76"/>
      <c r="W43" s="76"/>
      <c r="X43" s="76">
        <v>7</v>
      </c>
      <c r="Y43" s="76"/>
      <c r="Z43" s="76"/>
      <c r="AA43" s="76"/>
      <c r="AB43" s="76"/>
      <c r="AC43" s="76"/>
      <c r="AD43" s="76">
        <v>8</v>
      </c>
      <c r="AE43" s="76"/>
      <c r="AF43" s="76"/>
      <c r="AG43" s="77"/>
      <c r="AH43" s="77"/>
      <c r="AI43" s="77"/>
      <c r="AJ43" s="77">
        <v>9</v>
      </c>
      <c r="AK43" s="75"/>
      <c r="AL43" s="75"/>
      <c r="AM43" s="62"/>
    </row>
    <row r="44" spans="1:40" s="60" customFormat="1" ht="15" customHeight="1">
      <c r="A44" s="60" t="s">
        <v>119</v>
      </c>
      <c r="B44" s="83"/>
      <c r="C44" s="83"/>
      <c r="D44" s="83"/>
      <c r="E44" s="83"/>
      <c r="F44" s="83"/>
      <c r="G44" s="83"/>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row>
    <row r="45" spans="1:40" s="60" customFormat="1" ht="15" customHeight="1">
      <c r="A45" s="60" t="s">
        <v>120</v>
      </c>
      <c r="B45" s="83"/>
      <c r="C45" s="83"/>
      <c r="D45" s="83"/>
      <c r="E45" s="83"/>
      <c r="F45" s="83"/>
      <c r="G45" s="83"/>
      <c r="H45" s="67"/>
      <c r="I45" s="67"/>
      <c r="J45" s="67"/>
      <c r="K45" s="67"/>
      <c r="L45" s="67"/>
      <c r="M45" s="67"/>
      <c r="N45" s="67"/>
      <c r="O45" s="67"/>
      <c r="P45" s="67"/>
      <c r="Q45" s="67"/>
      <c r="R45" s="67"/>
      <c r="S45" s="67"/>
      <c r="T45" s="67"/>
      <c r="U45" s="67"/>
      <c r="V45" s="67"/>
      <c r="W45" s="67"/>
      <c r="X45" s="67"/>
      <c r="Y45" s="67"/>
      <c r="Z45" s="67"/>
      <c r="AA45" s="67"/>
      <c r="AB45" s="67"/>
      <c r="AC45" s="67"/>
      <c r="AD45" s="67"/>
      <c r="AE45" s="67"/>
      <c r="AF45" s="67"/>
      <c r="AG45" s="67"/>
      <c r="AH45" s="67"/>
      <c r="AI45" s="67"/>
      <c r="AJ45" s="67"/>
      <c r="AK45" s="67"/>
      <c r="AL45" s="67"/>
      <c r="AM45" s="67"/>
    </row>
    <row r="46" spans="1:40" s="60" customFormat="1" ht="15" customHeight="1">
      <c r="A46" s="60" t="s">
        <v>121</v>
      </c>
      <c r="B46" s="83"/>
      <c r="C46" s="83"/>
      <c r="D46" s="83"/>
      <c r="E46" s="83"/>
      <c r="F46" s="83"/>
      <c r="G46" s="83"/>
      <c r="H46" s="67"/>
      <c r="I46" s="67"/>
      <c r="J46" s="67"/>
      <c r="K46" s="67"/>
      <c r="L46" s="67"/>
      <c r="M46" s="67"/>
      <c r="N46" s="67"/>
      <c r="O46" s="67"/>
      <c r="P46" s="67"/>
      <c r="Q46" s="67"/>
      <c r="R46" s="67"/>
      <c r="S46" s="67"/>
      <c r="T46" s="67"/>
      <c r="U46" s="67"/>
      <c r="V46" s="67"/>
      <c r="W46" s="67"/>
      <c r="X46" s="67"/>
      <c r="Y46" s="67"/>
      <c r="Z46" s="67"/>
      <c r="AA46" s="67"/>
      <c r="AB46" s="67"/>
      <c r="AC46" s="67"/>
      <c r="AD46" s="67"/>
      <c r="AE46" s="67"/>
      <c r="AF46" s="67"/>
      <c r="AG46" s="67"/>
      <c r="AH46" s="67"/>
      <c r="AI46" s="67"/>
      <c r="AJ46" s="67"/>
      <c r="AK46" s="67"/>
      <c r="AL46" s="67"/>
      <c r="AM46" s="67"/>
    </row>
    <row r="47" spans="1:40" s="60" customFormat="1" ht="15" customHeight="1">
      <c r="A47" s="60" t="s">
        <v>122</v>
      </c>
      <c r="B47" s="83"/>
      <c r="C47" s="83"/>
      <c r="D47" s="83"/>
      <c r="E47" s="83"/>
      <c r="F47" s="83"/>
      <c r="G47" s="83"/>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row>
    <row r="48" spans="1:40" ht="15" customHeight="1">
      <c r="A48" s="60" t="s">
        <v>123</v>
      </c>
      <c r="B48" s="90"/>
      <c r="C48" s="60"/>
      <c r="D48" s="60"/>
      <c r="E48" s="60"/>
      <c r="F48" s="60"/>
      <c r="G48" s="60"/>
    </row>
    <row r="49" spans="1:7" ht="15" customHeight="1">
      <c r="A49" s="60" t="s">
        <v>124</v>
      </c>
      <c r="B49" s="90"/>
      <c r="C49" s="60"/>
      <c r="D49" s="60"/>
      <c r="E49" s="60"/>
      <c r="F49" s="60"/>
      <c r="G49" s="60"/>
    </row>
    <row r="50" spans="1:7" ht="15" customHeight="1">
      <c r="A50" s="60"/>
      <c r="B50" s="74" t="s">
        <v>125</v>
      </c>
      <c r="C50" s="322" t="s">
        <v>126</v>
      </c>
      <c r="D50" s="322"/>
      <c r="E50" s="322"/>
      <c r="F50" s="60"/>
      <c r="G50" s="60"/>
    </row>
    <row r="51" spans="1:7" ht="15" customHeight="1">
      <c r="A51" s="60"/>
      <c r="B51" s="93" t="s">
        <v>127</v>
      </c>
      <c r="C51" s="346" t="s">
        <v>128</v>
      </c>
      <c r="D51" s="346"/>
      <c r="E51" s="346"/>
      <c r="F51" s="60"/>
      <c r="G51" s="60"/>
    </row>
    <row r="52" spans="1:7" ht="15" customHeight="1">
      <c r="A52" s="60"/>
      <c r="B52" s="93" t="s">
        <v>129</v>
      </c>
      <c r="C52" s="346" t="s">
        <v>130</v>
      </c>
      <c r="D52" s="346"/>
      <c r="E52" s="346"/>
      <c r="F52" s="60"/>
      <c r="G52" s="60"/>
    </row>
    <row r="53" spans="1:7" ht="15" customHeight="1">
      <c r="A53" s="60"/>
      <c r="B53" s="93" t="s">
        <v>131</v>
      </c>
      <c r="C53" s="346" t="s">
        <v>132</v>
      </c>
      <c r="D53" s="346"/>
      <c r="E53" s="346"/>
      <c r="F53" s="60"/>
      <c r="G53" s="60"/>
    </row>
    <row r="54" spans="1:7" ht="15" customHeight="1">
      <c r="A54" s="60"/>
      <c r="B54" s="93" t="s">
        <v>133</v>
      </c>
      <c r="C54" s="346" t="s">
        <v>134</v>
      </c>
      <c r="D54" s="346"/>
      <c r="E54" s="346"/>
      <c r="F54" s="60"/>
      <c r="G54" s="60"/>
    </row>
    <row r="55" spans="1:7" ht="15" customHeight="1">
      <c r="A55" s="60"/>
      <c r="B55" s="60" t="s">
        <v>135</v>
      </c>
      <c r="C55" s="60"/>
      <c r="D55" s="60"/>
      <c r="E55" s="60"/>
      <c r="F55" s="60"/>
      <c r="G55" s="60"/>
    </row>
    <row r="56" spans="1:7" ht="15" customHeight="1">
      <c r="A56" s="60"/>
      <c r="B56" s="60" t="s">
        <v>136</v>
      </c>
      <c r="C56" s="60"/>
      <c r="D56" s="60"/>
      <c r="E56" s="60"/>
      <c r="F56" s="60"/>
      <c r="G56" s="60"/>
    </row>
    <row r="57" spans="1:7" ht="15" customHeight="1">
      <c r="A57" s="60"/>
      <c r="B57" s="60" t="s">
        <v>137</v>
      </c>
      <c r="C57" s="60"/>
      <c r="D57" s="60"/>
      <c r="E57" s="60"/>
      <c r="F57" s="60"/>
      <c r="G57" s="60"/>
    </row>
    <row r="58" spans="1:7" ht="15" customHeight="1">
      <c r="A58" s="60" t="s">
        <v>138</v>
      </c>
      <c r="B58" s="90"/>
      <c r="C58" s="60"/>
      <c r="D58" s="60"/>
      <c r="E58" s="60"/>
      <c r="F58" s="60"/>
      <c r="G58" s="60"/>
    </row>
    <row r="59" spans="1:7" ht="15" customHeight="1">
      <c r="A59" s="60" t="s">
        <v>139</v>
      </c>
      <c r="B59" s="90"/>
      <c r="C59" s="60"/>
      <c r="D59" s="60"/>
      <c r="E59" s="60"/>
      <c r="F59" s="60"/>
      <c r="G59" s="60"/>
    </row>
    <row r="60" spans="1:7" ht="15" customHeight="1">
      <c r="A60" s="60" t="s">
        <v>140</v>
      </c>
      <c r="B60" s="90"/>
      <c r="C60" s="60"/>
      <c r="D60" s="60"/>
      <c r="E60" s="60"/>
      <c r="F60" s="60"/>
      <c r="G60" s="60"/>
    </row>
    <row r="61" spans="1:7" ht="15" customHeight="1">
      <c r="A61" s="60" t="s">
        <v>141</v>
      </c>
      <c r="B61" s="90"/>
      <c r="C61" s="60"/>
      <c r="D61" s="60"/>
      <c r="E61" s="60"/>
      <c r="F61" s="60"/>
      <c r="G61" s="60"/>
    </row>
    <row r="62" spans="1:7" ht="15" customHeight="1">
      <c r="A62" s="60" t="s">
        <v>142</v>
      </c>
      <c r="B62" s="90"/>
      <c r="C62" s="60"/>
      <c r="D62" s="60"/>
      <c r="E62" s="60"/>
      <c r="F62" s="60"/>
      <c r="G62" s="60"/>
    </row>
    <row r="63" spans="1:7" ht="15" customHeight="1">
      <c r="A63" s="60" t="s">
        <v>143</v>
      </c>
      <c r="B63" s="90"/>
      <c r="C63" s="60"/>
      <c r="D63" s="60"/>
      <c r="E63" s="60"/>
      <c r="F63" s="60"/>
      <c r="G63" s="60"/>
    </row>
    <row r="64" spans="1:7" ht="15" customHeight="1">
      <c r="A64" s="60"/>
      <c r="B64" s="60" t="s">
        <v>144</v>
      </c>
      <c r="C64" s="60"/>
      <c r="D64" s="60"/>
      <c r="E64" s="60"/>
      <c r="F64" s="60"/>
      <c r="G64" s="60"/>
    </row>
    <row r="65" spans="1:7" ht="15" customHeight="1">
      <c r="A65" s="60"/>
      <c r="B65" s="60" t="s">
        <v>145</v>
      </c>
      <c r="C65" s="60"/>
      <c r="D65" s="60"/>
      <c r="E65" s="60"/>
      <c r="F65" s="60"/>
      <c r="G65" s="60"/>
    </row>
    <row r="66" spans="1:7" ht="15" customHeight="1">
      <c r="A66" s="60" t="s">
        <v>146</v>
      </c>
      <c r="B66" s="90"/>
      <c r="C66" s="60"/>
      <c r="D66" s="60"/>
      <c r="E66" s="60"/>
      <c r="F66" s="60"/>
      <c r="G66" s="60"/>
    </row>
    <row r="67" spans="1:7" ht="15" customHeight="1">
      <c r="A67" s="60" t="s">
        <v>147</v>
      </c>
      <c r="B67" s="90"/>
      <c r="C67" s="60"/>
      <c r="D67" s="60"/>
      <c r="E67" s="60"/>
      <c r="F67" s="60"/>
      <c r="G67" s="60"/>
    </row>
    <row r="68" spans="1:7" ht="15" customHeight="1">
      <c r="A68" s="60" t="s">
        <v>148</v>
      </c>
      <c r="B68" s="90"/>
      <c r="C68" s="60"/>
      <c r="D68" s="60"/>
      <c r="E68" s="60"/>
      <c r="F68" s="60"/>
      <c r="G68" s="60"/>
    </row>
    <row r="69" spans="1:7" ht="15" customHeight="1">
      <c r="A69" s="60" t="s">
        <v>149</v>
      </c>
      <c r="B69" s="90"/>
      <c r="C69" s="60"/>
      <c r="D69" s="60"/>
      <c r="E69" s="60"/>
      <c r="F69" s="60"/>
      <c r="G69" s="60"/>
    </row>
    <row r="70" spans="1:7" ht="15" customHeight="1">
      <c r="A70" s="60" t="s">
        <v>150</v>
      </c>
      <c r="B70" s="90"/>
      <c r="C70" s="60"/>
      <c r="D70" s="60"/>
      <c r="E70" s="60"/>
      <c r="F70" s="60"/>
      <c r="G70" s="60"/>
    </row>
    <row r="71" spans="1:7" ht="15" customHeight="1">
      <c r="A71" s="60" t="s">
        <v>151</v>
      </c>
      <c r="B71" s="90"/>
      <c r="C71" s="60"/>
      <c r="D71" s="60"/>
      <c r="E71" s="60"/>
      <c r="F71" s="60"/>
      <c r="G71" s="60"/>
    </row>
    <row r="72" spans="1:7" ht="15" customHeight="1">
      <c r="A72" s="60" t="s">
        <v>152</v>
      </c>
      <c r="B72" s="90"/>
      <c r="C72" s="60"/>
      <c r="D72" s="60"/>
      <c r="E72" s="60"/>
      <c r="F72" s="60"/>
      <c r="G72" s="60"/>
    </row>
    <row r="73" spans="1:7" ht="15" customHeight="1">
      <c r="A73" s="60" t="s">
        <v>153</v>
      </c>
      <c r="B73" s="90"/>
      <c r="C73" s="60"/>
      <c r="D73" s="60"/>
      <c r="E73" s="60"/>
      <c r="F73" s="60"/>
      <c r="G73" s="60"/>
    </row>
  </sheetData>
  <mergeCells count="102">
    <mergeCell ref="AP1:AR5"/>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hyperlinks>
    <hyperlink ref="AP1:AR5" location="表紙!A1" display="表紙!A1" xr:uid="{1BEB372D-7871-4F7C-9F79-626514EB3CC4}"/>
  </hyperlink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R87"/>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976562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315</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301</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312</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208</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t="s">
        <v>316</v>
      </c>
      <c r="C15" s="81" t="s">
        <v>131</v>
      </c>
      <c r="D15" s="100"/>
      <c r="E15" s="101" t="s">
        <v>317</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318</v>
      </c>
      <c r="B36" s="66"/>
      <c r="C36" s="66"/>
      <c r="D36" s="66"/>
      <c r="E36" s="66"/>
      <c r="F36" s="66"/>
      <c r="G36" s="60"/>
      <c r="H36" s="60"/>
      <c r="I36" s="60"/>
      <c r="J36" s="60"/>
      <c r="K36" s="60"/>
      <c r="L36" s="60"/>
      <c r="M36" s="60"/>
      <c r="N36" s="60"/>
      <c r="O36" s="60"/>
      <c r="AM36" s="66"/>
      <c r="AN36" s="62"/>
    </row>
    <row r="37" spans="1:43" ht="24.9" customHeight="1">
      <c r="A37"/>
      <c r="B37" s="288" t="s">
        <v>319</v>
      </c>
      <c r="C37" s="293"/>
      <c r="D37" s="293"/>
      <c r="E37" s="293"/>
      <c r="F37" s="293"/>
      <c r="G37" s="293"/>
      <c r="H37" s="293"/>
      <c r="I37" s="293"/>
      <c r="J37" s="293"/>
      <c r="K37" s="289"/>
      <c r="L37" s="363" t="s">
        <v>320</v>
      </c>
      <c r="M37" s="363"/>
      <c r="N37" s="363"/>
      <c r="O37" s="363"/>
      <c r="P37"/>
      <c r="Q37"/>
      <c r="R37"/>
      <c r="S37"/>
      <c r="T37"/>
      <c r="U37"/>
      <c r="V37"/>
      <c r="W37"/>
      <c r="X37"/>
      <c r="Y37"/>
      <c r="Z37"/>
      <c r="AA37"/>
      <c r="AB37"/>
      <c r="AC37"/>
      <c r="AD37"/>
      <c r="AE37"/>
      <c r="AF37"/>
      <c r="AG37"/>
      <c r="AH37"/>
      <c r="AI37"/>
      <c r="AJ37"/>
      <c r="AK37"/>
      <c r="AL37"/>
      <c r="AM37"/>
      <c r="AN37"/>
      <c r="AO37"/>
      <c r="AP37"/>
      <c r="AQ37"/>
    </row>
    <row r="38" spans="1:43" ht="18" customHeight="1">
      <c r="A38"/>
      <c r="B38" s="421" t="s">
        <v>321</v>
      </c>
      <c r="C38" s="422"/>
      <c r="D38" s="422"/>
      <c r="E38" s="422"/>
      <c r="F38" s="422"/>
      <c r="G38" s="422"/>
      <c r="H38" s="422"/>
      <c r="I38" s="422"/>
      <c r="J38" s="422"/>
      <c r="K38" s="423"/>
      <c r="L38" s="420">
        <v>30</v>
      </c>
      <c r="M38" s="420"/>
      <c r="N38" s="420"/>
      <c r="O38" s="420"/>
      <c r="P38"/>
      <c r="Q38"/>
      <c r="R38"/>
      <c r="S38"/>
      <c r="T38"/>
      <c r="U38"/>
      <c r="V38"/>
      <c r="W38"/>
      <c r="X38"/>
      <c r="Y38"/>
      <c r="Z38"/>
      <c r="AA38"/>
      <c r="AB38"/>
      <c r="AC38"/>
      <c r="AD38"/>
      <c r="AE38"/>
      <c r="AF38"/>
      <c r="AG38"/>
      <c r="AH38"/>
      <c r="AI38"/>
      <c r="AJ38"/>
      <c r="AK38"/>
      <c r="AL38"/>
      <c r="AM38"/>
      <c r="AN38"/>
      <c r="AO38"/>
      <c r="AP38"/>
      <c r="AQ38"/>
    </row>
    <row r="39" spans="1:43" ht="5.0999999999999996" customHeight="1">
      <c r="A39" s="83"/>
      <c r="B39" s="83"/>
      <c r="C39" s="83"/>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2"/>
      <c r="AK39" s="60"/>
      <c r="AL39" s="66"/>
      <c r="AM39" s="66"/>
      <c r="AN39" s="62"/>
    </row>
    <row r="40" spans="1:43" ht="18" customHeight="1">
      <c r="A40" s="67" t="s">
        <v>166</v>
      </c>
      <c r="B40" s="60"/>
      <c r="D40" s="60"/>
      <c r="E40" s="60"/>
      <c r="F40" s="60"/>
      <c r="G40" s="60"/>
      <c r="H40" s="60"/>
      <c r="I40" s="60"/>
      <c r="J40" s="60"/>
      <c r="K40" s="60"/>
      <c r="L40" s="60"/>
      <c r="M40" s="60"/>
      <c r="N40" s="60"/>
      <c r="O40" s="60"/>
      <c r="P40" s="60"/>
      <c r="Q40" s="60"/>
      <c r="R40" s="60"/>
      <c r="S40" s="60"/>
      <c r="T40" s="60"/>
      <c r="U40" s="60"/>
      <c r="V40" s="60"/>
      <c r="W40" s="66"/>
      <c r="X40" s="60"/>
      <c r="Y40" s="60"/>
      <c r="Z40" s="60"/>
      <c r="AA40" s="60"/>
      <c r="AB40" s="60"/>
      <c r="AC40" s="60"/>
      <c r="AD40" s="60"/>
      <c r="AE40" s="60"/>
      <c r="AF40" s="60"/>
      <c r="AG40" s="60"/>
      <c r="AH40" s="60"/>
      <c r="AI40" s="60"/>
      <c r="AJ40" s="102"/>
      <c r="AK40" s="60"/>
      <c r="AL40" s="66"/>
      <c r="AM40" s="66"/>
      <c r="AN40" s="62"/>
    </row>
    <row r="41" spans="1:43" ht="54.9" customHeight="1">
      <c r="A41" s="322" t="s">
        <v>170</v>
      </c>
      <c r="B41" s="322"/>
      <c r="C41" s="322" t="s">
        <v>209</v>
      </c>
      <c r="D41" s="322"/>
      <c r="E41" s="320" t="s">
        <v>322</v>
      </c>
      <c r="F41" s="320"/>
      <c r="G41" s="320"/>
      <c r="H41" s="320"/>
      <c r="I41"/>
      <c r="J41"/>
      <c r="K41"/>
      <c r="L41"/>
      <c r="M41"/>
      <c r="N41"/>
      <c r="O41"/>
      <c r="P41"/>
      <c r="Q41"/>
      <c r="R41"/>
      <c r="S41"/>
      <c r="T41"/>
      <c r="U41"/>
      <c r="V41"/>
      <c r="W41"/>
      <c r="X41"/>
      <c r="Y41"/>
      <c r="Z41"/>
      <c r="AA41"/>
      <c r="AB41"/>
      <c r="AC41"/>
      <c r="AD41"/>
      <c r="AE41"/>
      <c r="AF41"/>
      <c r="AG41"/>
      <c r="AH41"/>
      <c r="AI41"/>
      <c r="AJ41"/>
      <c r="AK41"/>
      <c r="AL41"/>
      <c r="AM41" s="66"/>
      <c r="AN41" s="62"/>
    </row>
    <row r="42" spans="1:43" ht="18" customHeight="1">
      <c r="A42" s="320" t="s">
        <v>172</v>
      </c>
      <c r="B42" s="320"/>
      <c r="C42" s="357">
        <f>ROUNDDOWN(IF(B38="主として知的障害のある児童を入所させる福祉型障害児入所施設",L38/20,IF(B38="主として肢体不自由のある児童を入所させる福祉型障害児入所施設",1,"0")),1)</f>
        <v>0</v>
      </c>
      <c r="D42" s="357"/>
      <c r="E42" s="357">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357"/>
      <c r="G42" s="357"/>
      <c r="H42" s="357"/>
      <c r="I42"/>
      <c r="J42"/>
      <c r="K42"/>
      <c r="L42"/>
      <c r="M42"/>
      <c r="N42"/>
      <c r="O42"/>
      <c r="P42"/>
      <c r="Q42"/>
      <c r="R42"/>
      <c r="S42"/>
      <c r="T42"/>
      <c r="U42"/>
      <c r="V42"/>
      <c r="W42"/>
      <c r="X42"/>
      <c r="Y42"/>
      <c r="Z42"/>
      <c r="AA42"/>
      <c r="AB42"/>
      <c r="AC42"/>
      <c r="AD42"/>
      <c r="AE42"/>
      <c r="AF42"/>
      <c r="AG42"/>
      <c r="AH42"/>
      <c r="AI42"/>
      <c r="AJ42"/>
      <c r="AK42"/>
      <c r="AL42"/>
      <c r="AM42" s="66"/>
      <c r="AN42" s="62"/>
    </row>
    <row r="43" spans="1:43" ht="5.0999999999999996" customHeight="1">
      <c r="A43" s="83"/>
      <c r="B43" s="83"/>
      <c r="C43" s="83"/>
      <c r="D43" s="83"/>
      <c r="E43" s="83"/>
      <c r="F43" s="83"/>
      <c r="G43" s="83"/>
      <c r="H43" s="83"/>
      <c r="I43" s="83"/>
      <c r="J43" s="60"/>
      <c r="K43" s="60"/>
      <c r="L43" s="60"/>
      <c r="M43" s="102"/>
      <c r="N43" s="60"/>
      <c r="O43" s="60"/>
      <c r="P43" s="60"/>
      <c r="Q43"/>
      <c r="W43" s="66"/>
      <c r="X43" s="60"/>
      <c r="Y43" s="60"/>
      <c r="Z43" s="60"/>
      <c r="AA43" s="60"/>
      <c r="AB43" s="60"/>
      <c r="AC43" s="60"/>
      <c r="AD43" s="60"/>
      <c r="AE43" s="60"/>
      <c r="AF43" s="60"/>
      <c r="AG43" s="60"/>
      <c r="AH43" s="60"/>
      <c r="AI43" s="60"/>
      <c r="AJ43" s="102"/>
      <c r="AK43" s="60"/>
      <c r="AL43" s="66"/>
      <c r="AM43" s="66"/>
      <c r="AN43" s="62"/>
    </row>
    <row r="44" spans="1:43" ht="21" customHeight="1">
      <c r="A44" s="67"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6"/>
      <c r="C45" s="337" t="str">
        <f>IF(VLOOKUP($AK$1,選択肢!$A$1:$J$32,C50,FALSE)=0,"-",VLOOKUP($AK$1,選択肢!$A$1:$J$32,C50,FALSE))</f>
        <v>管理者</v>
      </c>
      <c r="D45" s="338"/>
      <c r="E45" s="344" t="str">
        <f>IF(VLOOKUP($AK$1,選択肢!$A$1:$J$32,E50,FALSE)=0,"-",VLOOKUP($AK$1,選択肢!$A$1:$J$32,E50,FALSE))</f>
        <v>児童発達支援管理責任者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児童指導員</v>
      </c>
      <c r="V45" s="338"/>
      <c r="W45" s="338"/>
      <c r="X45" s="338"/>
      <c r="Y45" s="338"/>
      <c r="Z45" s="345"/>
      <c r="AA45" s="337" t="str">
        <f>IF(VLOOKUP($AK$1,選択肢!$A$1:$J$32,AA50,FALSE)=0,"-",VLOOKUP($AK$1,選択肢!$A$1:$J$32,AA50,FALSE))</f>
        <v>保育士</v>
      </c>
      <c r="AB45" s="338"/>
      <c r="AC45" s="338"/>
      <c r="AD45" s="338"/>
      <c r="AE45" s="338"/>
      <c r="AF45" s="345"/>
      <c r="AG45" s="344" t="str">
        <f>IF(VLOOKUP($AK$1,選択肢!$A$1:$J$32,AG50,FALSE)=0,"-",VLOOKUP($AK$1,選択肢!$A$1:$J$32,AG50,FALSE))</f>
        <v>栄養士</v>
      </c>
      <c r="AH45" s="344"/>
      <c r="AI45" s="344"/>
      <c r="AJ45" s="344"/>
      <c r="AK45" s="344"/>
      <c r="AL45" s="344" t="str">
        <f>IF(VLOOKUP($AK$1,選択肢!$A$1:$J$32,AL50,FALSE)=0,"-",VLOOKUP($AK$1,選択肢!$A$1:$J$32,AL50,FALSE))</f>
        <v>調理員</v>
      </c>
      <c r="AM45" s="344"/>
      <c r="AN45" s="62"/>
    </row>
    <row r="46" spans="1:43" ht="18" customHeight="1">
      <c r="A46" s="62"/>
      <c r="B46" s="66"/>
      <c r="C46" s="98" t="s">
        <v>190</v>
      </c>
      <c r="D46" s="98" t="s">
        <v>191</v>
      </c>
      <c r="E46" s="97" t="s">
        <v>190</v>
      </c>
      <c r="F46" s="343" t="s">
        <v>191</v>
      </c>
      <c r="G46" s="343"/>
      <c r="H46" s="343"/>
      <c r="I46" s="340" t="s">
        <v>190</v>
      </c>
      <c r="J46" s="341"/>
      <c r="K46" s="342"/>
      <c r="L46" s="340" t="s">
        <v>191</v>
      </c>
      <c r="M46" s="341"/>
      <c r="N46" s="342"/>
      <c r="O46" s="340" t="s">
        <v>190</v>
      </c>
      <c r="P46" s="341"/>
      <c r="Q46" s="342"/>
      <c r="R46" s="340" t="s">
        <v>191</v>
      </c>
      <c r="S46" s="341"/>
      <c r="T46" s="342"/>
      <c r="U46" s="340" t="s">
        <v>190</v>
      </c>
      <c r="V46" s="341"/>
      <c r="W46" s="342"/>
      <c r="X46" s="340" t="s">
        <v>191</v>
      </c>
      <c r="Y46" s="341"/>
      <c r="Z46" s="342"/>
      <c r="AA46" s="340" t="s">
        <v>190</v>
      </c>
      <c r="AB46" s="341"/>
      <c r="AC46" s="342"/>
      <c r="AD46" s="340" t="s">
        <v>191</v>
      </c>
      <c r="AE46" s="341"/>
      <c r="AF46" s="342"/>
      <c r="AG46" s="340" t="s">
        <v>190</v>
      </c>
      <c r="AH46" s="341"/>
      <c r="AI46" s="342"/>
      <c r="AJ46" s="340" t="s">
        <v>191</v>
      </c>
      <c r="AK46" s="342"/>
      <c r="AL46" s="97" t="s">
        <v>27</v>
      </c>
      <c r="AM46" s="97" t="s">
        <v>216</v>
      </c>
      <c r="AN46" s="62"/>
    </row>
    <row r="47" spans="1:43" ht="18" customHeight="1">
      <c r="A47" s="62"/>
      <c r="B47" s="74" t="s">
        <v>192</v>
      </c>
      <c r="C47" s="97">
        <f>COUNTIFS($B$11:$B$30,C$45,$C$11:$C$30,"A",$E$11:$E$30,"*")</f>
        <v>1</v>
      </c>
      <c r="D47" s="97">
        <f>COUNTIFS($B$11:$B$30,C$45,$C$11:$C$30,"B",$E$11:$E$30,"*")</f>
        <v>0</v>
      </c>
      <c r="E47" s="97">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97">
        <f>COUNTIFS($B$11:$B$30,AL$45,$C$11:$C$30,"A",$E$11:$E$30,"*")</f>
        <v>0</v>
      </c>
      <c r="AM47" s="97">
        <f>COUNTIFS($B$11:$B$30,AL$45,$C$11:$C$30,"B",$E$11:$E$30,"*")</f>
        <v>0</v>
      </c>
      <c r="AN47" s="62"/>
    </row>
    <row r="48" spans="1:43" ht="18" customHeight="1">
      <c r="A48" s="62"/>
      <c r="B48" s="80" t="s">
        <v>193</v>
      </c>
      <c r="C48" s="97">
        <f>COUNTIFS($B$11:$B$30,C$45,$C$11:$C$30,"C",$E$11:$E$30,"*")</f>
        <v>0</v>
      </c>
      <c r="D48" s="97">
        <f>COUNTIFS($B$11:$B$30,C$45,$C$11:$C$30,"D",$E$11:$E$30,"*")</f>
        <v>0</v>
      </c>
      <c r="E48" s="97">
        <f>COUNTIFS($B$11:$B$30,E$45,$C$11:$C$30,"C",$E$11:$E$30,"*")</f>
        <v>1</v>
      </c>
      <c r="F48" s="340">
        <f>COUNTIFS($B$11:$B$30,E$45,$C$11:$C$30,"D",$E$11:$E$30,"*")</f>
        <v>0</v>
      </c>
      <c r="G48" s="341"/>
      <c r="H48" s="342"/>
      <c r="I48" s="340">
        <f>COUNTIFS($B$11:$B$30,I$45,$C$11:$C$30,"C",$E$11:$E$30,"*")</f>
        <v>0</v>
      </c>
      <c r="J48" s="341"/>
      <c r="K48" s="342"/>
      <c r="L48" s="340">
        <f>COUNTIFS($B$11:$B$30,I$45,$C$11:$C$30,"D",$E$11:$E$30,"*")</f>
        <v>1</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97">
        <f>COUNTIFS($B$11:$B$30,AL$45,$C$11:$C$30,"C",$E$11:$E$30,"*")</f>
        <v>0</v>
      </c>
      <c r="AM48" s="97">
        <f>COUNTIFS($B$11:$B$30,AL$45,$C$11:$C$30,"D",$E$11:$E$30,"*")</f>
        <v>0</v>
      </c>
      <c r="AN48" s="62"/>
    </row>
    <row r="49" spans="1:40" ht="24.9" customHeight="1">
      <c r="A49" s="62"/>
      <c r="B49" s="80" t="s">
        <v>194</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6">
        <v>2</v>
      </c>
      <c r="D50" s="76"/>
      <c r="E50" s="76">
        <v>3</v>
      </c>
      <c r="F50" s="76"/>
      <c r="G50" s="76"/>
      <c r="H50" s="76"/>
      <c r="I50" s="76">
        <v>4</v>
      </c>
      <c r="J50" s="76"/>
      <c r="K50" s="76"/>
      <c r="L50" s="76"/>
      <c r="M50" s="76"/>
      <c r="N50" s="76"/>
      <c r="O50" s="76">
        <v>5</v>
      </c>
      <c r="P50" s="76"/>
      <c r="Q50" s="76"/>
      <c r="R50" s="76"/>
      <c r="S50" s="76"/>
      <c r="T50" s="76"/>
      <c r="U50" s="76">
        <v>6</v>
      </c>
      <c r="V50" s="76"/>
      <c r="W50" s="76"/>
      <c r="X50" s="76"/>
      <c r="Y50" s="76"/>
      <c r="Z50" s="76"/>
      <c r="AA50" s="76">
        <v>7</v>
      </c>
      <c r="AB50" s="76"/>
      <c r="AC50" s="76"/>
      <c r="AD50" s="76"/>
      <c r="AE50" s="76"/>
      <c r="AF50" s="76"/>
      <c r="AG50" s="76">
        <v>8</v>
      </c>
      <c r="AH50" s="76"/>
      <c r="AI50" s="76"/>
      <c r="AJ50" s="76"/>
      <c r="AK50" s="76"/>
      <c r="AL50" s="76">
        <v>9</v>
      </c>
      <c r="AM50" s="96"/>
      <c r="AN50" s="62"/>
    </row>
    <row r="51" spans="1:40" ht="19.5" customHeight="1">
      <c r="A51" s="62"/>
      <c r="B51" s="66"/>
      <c r="C51" s="344" t="str">
        <f>IF(VLOOKUP($AK$1,選択肢!$A:$Z,C56,FALSE)=0,"-",VLOOKUP($AK$1,選択肢!$A:$Z,C56,FALSE))</f>
        <v>心理担当職員</v>
      </c>
      <c r="D51" s="344"/>
      <c r="E51" s="344" t="str">
        <f>IF(VLOOKUP($AK$1,選択肢!$A:$Z,E56,FALSE)=0,"-",VLOOKUP($AK$1,選択肢!$A:$Z,E56,FALSE))</f>
        <v>-</v>
      </c>
      <c r="F51" s="344"/>
      <c r="G51" s="344"/>
      <c r="H51" s="344"/>
      <c r="I51" s="76"/>
      <c r="J51" s="76"/>
      <c r="K51" s="76"/>
      <c r="L51" s="76"/>
      <c r="M51" s="76"/>
      <c r="N51" s="76"/>
      <c r="O51" s="76"/>
      <c r="P51" s="76"/>
      <c r="Q51" s="76"/>
      <c r="R51" s="76"/>
      <c r="S51" s="76"/>
      <c r="T51" s="76"/>
      <c r="U51" s="76"/>
      <c r="V51" s="76"/>
      <c r="W51" s="76"/>
      <c r="X51" s="76"/>
      <c r="Y51" s="76"/>
      <c r="Z51" s="76"/>
      <c r="AA51" s="76"/>
      <c r="AB51" s="76"/>
      <c r="AC51" s="76"/>
      <c r="AD51" s="76"/>
      <c r="AE51" s="76"/>
      <c r="AF51" s="76"/>
      <c r="AG51" s="76"/>
      <c r="AH51" s="76"/>
      <c r="AI51" s="76"/>
      <c r="AJ51" s="76"/>
      <c r="AK51" s="76"/>
      <c r="AL51" s="76"/>
      <c r="AM51" s="96"/>
      <c r="AN51" s="62"/>
    </row>
    <row r="52" spans="1:40" ht="19.5" customHeight="1">
      <c r="A52" s="62"/>
      <c r="B52" s="66"/>
      <c r="C52" s="97" t="s">
        <v>190</v>
      </c>
      <c r="D52" s="97" t="s">
        <v>191</v>
      </c>
      <c r="E52" s="97" t="s">
        <v>190</v>
      </c>
      <c r="F52" s="343" t="s">
        <v>191</v>
      </c>
      <c r="G52" s="343"/>
      <c r="H52" s="343"/>
      <c r="I52" s="76"/>
      <c r="J52" s="76"/>
      <c r="K52" s="76"/>
      <c r="L52" s="76"/>
      <c r="M52" s="76"/>
      <c r="N52" s="76"/>
      <c r="O52" s="76"/>
      <c r="P52" s="76"/>
      <c r="Q52" s="76"/>
      <c r="R52" s="76"/>
      <c r="S52" s="76"/>
      <c r="T52" s="76"/>
      <c r="U52" s="76"/>
      <c r="V52" s="76"/>
      <c r="W52" s="76"/>
      <c r="X52" s="76"/>
      <c r="Y52" s="76"/>
      <c r="Z52" s="76"/>
      <c r="AA52" s="76"/>
      <c r="AB52" s="76"/>
      <c r="AC52" s="76"/>
      <c r="AD52" s="76"/>
      <c r="AE52" s="76"/>
      <c r="AF52" s="76"/>
      <c r="AG52" s="76"/>
      <c r="AH52" s="76"/>
      <c r="AI52" s="76"/>
      <c r="AJ52" s="76"/>
      <c r="AK52" s="76"/>
      <c r="AL52" s="76"/>
      <c r="AM52" s="96"/>
      <c r="AN52" s="62"/>
    </row>
    <row r="53" spans="1:40" ht="19.5" customHeight="1">
      <c r="A53" s="62"/>
      <c r="B53" s="74" t="s">
        <v>192</v>
      </c>
      <c r="C53" s="97">
        <f>COUNTIFS($B$11:$B$30,C$51,$C$11:$C$30,"A",$E$11:$E$30,"*")</f>
        <v>0</v>
      </c>
      <c r="D53" s="97">
        <f>COUNTIFS($B$11:$B$30,C$51,$C$11:$C$30,"B",$E$11:$E$30,"*")</f>
        <v>0</v>
      </c>
      <c r="E53" s="97">
        <f>COUNTIFS($B$11:$B$30,E$59,$C$11:$C$30,"A",$E$11:$E$30,"*")</f>
        <v>0</v>
      </c>
      <c r="F53" s="340">
        <f>COUNTIFS($B$11:$B$30,E$59,$C$11:$C$30,"B",$E$11:$E$30,"*")</f>
        <v>0</v>
      </c>
      <c r="G53" s="341"/>
      <c r="H53" s="342"/>
      <c r="I53" s="76"/>
      <c r="J53" s="76"/>
      <c r="K53" s="76"/>
      <c r="L53" s="76"/>
      <c r="M53" s="76"/>
      <c r="N53" s="76"/>
      <c r="O53" s="76"/>
      <c r="P53" s="76"/>
      <c r="Q53" s="76"/>
      <c r="R53" s="76"/>
      <c r="S53" s="76"/>
      <c r="T53" s="76"/>
      <c r="U53" s="76"/>
      <c r="V53" s="76"/>
      <c r="W53" s="76"/>
      <c r="X53" s="76"/>
      <c r="Y53" s="76"/>
      <c r="Z53" s="76"/>
      <c r="AA53" s="76"/>
      <c r="AB53" s="76"/>
      <c r="AC53" s="76"/>
      <c r="AD53" s="76"/>
      <c r="AE53" s="76"/>
      <c r="AF53" s="76"/>
      <c r="AG53" s="76"/>
      <c r="AH53" s="76"/>
      <c r="AI53" s="76"/>
      <c r="AJ53" s="76"/>
      <c r="AK53" s="76"/>
      <c r="AL53" s="76"/>
      <c r="AM53" s="96"/>
      <c r="AN53" s="62"/>
    </row>
    <row r="54" spans="1:40" ht="19.5" customHeight="1">
      <c r="A54" s="62"/>
      <c r="B54" s="80" t="s">
        <v>193</v>
      </c>
      <c r="C54" s="97">
        <f>COUNTIFS($B$11:$B$30,C$51,$C$11:$C$30,"C",$E$11:$E$30,"*")</f>
        <v>1</v>
      </c>
      <c r="D54" s="97">
        <f>COUNTIFS($B$11:$B$30,C$51,$C$11:$C$30,"D",$E$11:$E$30,"*")</f>
        <v>0</v>
      </c>
      <c r="E54" s="97">
        <f>COUNTIFS($B$11:$B$30,E$59,$C$11:$C$30,"C",$E$11:$E$30,"*")</f>
        <v>0</v>
      </c>
      <c r="F54" s="340">
        <f>COUNTIFS($B$11:$B$30,E$59,$C$11:$C$30,"D",$E$11:$E$30,"*")</f>
        <v>0</v>
      </c>
      <c r="G54" s="341"/>
      <c r="H54" s="342"/>
      <c r="I54" s="76"/>
      <c r="J54" s="76"/>
      <c r="K54" s="76"/>
      <c r="L54" s="76"/>
      <c r="M54" s="76"/>
      <c r="N54" s="76"/>
      <c r="O54" s="76"/>
      <c r="P54" s="76"/>
      <c r="Q54" s="76"/>
      <c r="R54" s="76"/>
      <c r="S54" s="76"/>
      <c r="T54" s="76"/>
      <c r="U54" s="76"/>
      <c r="V54" s="76"/>
      <c r="W54" s="76"/>
      <c r="X54" s="76"/>
      <c r="Y54" s="76"/>
      <c r="Z54" s="76"/>
      <c r="AA54" s="76"/>
      <c r="AB54" s="76"/>
      <c r="AC54" s="76"/>
      <c r="AD54" s="76"/>
      <c r="AE54" s="76"/>
      <c r="AF54" s="76"/>
      <c r="AG54" s="76"/>
      <c r="AH54" s="76"/>
      <c r="AI54" s="76"/>
      <c r="AJ54" s="76"/>
      <c r="AK54" s="76"/>
      <c r="AL54" s="76"/>
      <c r="AM54" s="96"/>
      <c r="AN54" s="62"/>
    </row>
    <row r="55" spans="1:40" ht="19.5" customHeight="1">
      <c r="A55" s="62"/>
      <c r="B55" s="80" t="s">
        <v>194</v>
      </c>
      <c r="C55" s="337" t="str">
        <f>IF($AK$3="４週",SUMIFS($AK$11:$AK$30,$B$11:$B$30,C51)/4/$AH$5,IF($AK$3="歴月",SUMIFS($AK$11:$AK$30,$B$11:$B$30,C51)/$AL$5,"記載する期間を選択してください"))</f>
        <v>記載する期間を選択してください</v>
      </c>
      <c r="D55" s="345"/>
      <c r="E55" s="337" t="str">
        <f>IF($AK$3="４週",SUMIFS($AK$11:$AK$30,$B$11:$B$30,E51)/4/$AH$5,IF($AK$3="歴月",SUMIFS($AK$11:$AK$30,$B$11:$B$30,E51)/$AL$5,"記載する期間を選択してください"))</f>
        <v>記載する期間を選択してください</v>
      </c>
      <c r="F55" s="338"/>
      <c r="G55" s="338"/>
      <c r="H55" s="345"/>
      <c r="I55" s="76"/>
      <c r="J55" s="76"/>
      <c r="K55" s="76"/>
      <c r="L55" s="76"/>
      <c r="M55" s="76"/>
      <c r="N55" s="76"/>
      <c r="O55" s="76"/>
      <c r="P55" s="76"/>
      <c r="Q55" s="76"/>
      <c r="R55" s="76"/>
      <c r="S55" s="76"/>
      <c r="T55" s="76"/>
      <c r="U55" s="76"/>
      <c r="V55" s="76"/>
      <c r="W55" s="76"/>
      <c r="X55" s="76"/>
      <c r="Y55" s="76"/>
      <c r="Z55" s="76"/>
      <c r="AA55" s="76"/>
      <c r="AB55" s="76"/>
      <c r="AC55" s="76"/>
      <c r="AD55" s="76"/>
      <c r="AE55" s="76"/>
      <c r="AF55" s="76"/>
      <c r="AG55" s="76"/>
      <c r="AH55" s="76"/>
      <c r="AI55" s="76"/>
      <c r="AJ55" s="76"/>
      <c r="AK55" s="76"/>
      <c r="AL55" s="76"/>
      <c r="AM55" s="96"/>
      <c r="AN55" s="62"/>
    </row>
    <row r="56" spans="1:40" ht="3" customHeight="1">
      <c r="A56" s="62"/>
      <c r="B56" s="59"/>
      <c r="C56" s="76">
        <v>10</v>
      </c>
      <c r="D56" s="76"/>
      <c r="E56" s="76">
        <f>C56+1</f>
        <v>11</v>
      </c>
      <c r="F56" s="76"/>
      <c r="G56" s="76"/>
      <c r="H56" s="76"/>
      <c r="I56" s="76"/>
      <c r="J56" s="76"/>
      <c r="K56" s="76"/>
      <c r="L56" s="76"/>
      <c r="M56" s="76"/>
      <c r="N56" s="76"/>
      <c r="O56" s="76"/>
      <c r="P56" s="76"/>
      <c r="Q56" s="76"/>
      <c r="R56" s="76"/>
      <c r="S56" s="76"/>
      <c r="T56" s="76"/>
      <c r="U56" s="76"/>
      <c r="V56" s="76"/>
      <c r="W56" s="76"/>
      <c r="X56" s="76"/>
      <c r="Y56" s="76"/>
      <c r="Z56" s="76"/>
      <c r="AA56" s="76"/>
      <c r="AB56" s="76"/>
      <c r="AC56" s="76"/>
      <c r="AD56" s="76"/>
      <c r="AE56" s="76"/>
      <c r="AF56" s="76"/>
      <c r="AG56" s="76"/>
      <c r="AH56" s="76"/>
      <c r="AI56" s="76"/>
      <c r="AJ56" s="76"/>
      <c r="AK56" s="76"/>
      <c r="AL56" s="76"/>
      <c r="AM56" s="96"/>
      <c r="AN56" s="62"/>
    </row>
    <row r="57" spans="1:40" ht="15" customHeight="1">
      <c r="A57" s="60" t="s">
        <v>118</v>
      </c>
      <c r="B57" s="87"/>
      <c r="C57" s="88"/>
      <c r="D57" s="88"/>
      <c r="E57" s="88"/>
      <c r="F57" s="89"/>
      <c r="G57" s="88"/>
      <c r="H57" s="76"/>
      <c r="I57" s="76"/>
      <c r="J57" s="76"/>
      <c r="K57" s="76"/>
      <c r="L57" s="76"/>
      <c r="M57" s="76"/>
      <c r="N57" s="76"/>
      <c r="O57" s="76"/>
      <c r="P57" s="76"/>
      <c r="Q57" s="76"/>
      <c r="R57" s="76">
        <v>6</v>
      </c>
      <c r="S57" s="76"/>
      <c r="T57" s="76"/>
      <c r="U57" s="76"/>
      <c r="V57" s="76"/>
      <c r="W57" s="76"/>
      <c r="X57" s="76">
        <v>7</v>
      </c>
      <c r="Y57" s="76"/>
      <c r="Z57" s="76"/>
      <c r="AA57" s="76"/>
      <c r="AB57" s="76"/>
      <c r="AC57" s="76"/>
      <c r="AD57" s="76">
        <v>8</v>
      </c>
      <c r="AE57" s="76"/>
      <c r="AF57" s="76"/>
      <c r="AG57" s="77"/>
      <c r="AH57" s="77"/>
      <c r="AI57" s="77"/>
      <c r="AJ57" s="77">
        <v>9</v>
      </c>
      <c r="AK57" s="75"/>
      <c r="AL57" s="75"/>
      <c r="AM57" s="62"/>
    </row>
    <row r="58" spans="1:40" s="60" customFormat="1" ht="15" customHeight="1">
      <c r="A58" s="60" t="s">
        <v>119</v>
      </c>
      <c r="B58" s="83"/>
      <c r="C58" s="83"/>
      <c r="D58" s="83"/>
      <c r="E58" s="83"/>
      <c r="F58" s="83"/>
      <c r="G58" s="83"/>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row>
    <row r="59" spans="1:40" s="60" customFormat="1" ht="15" customHeight="1">
      <c r="A59" s="60" t="s">
        <v>120</v>
      </c>
      <c r="B59" s="83"/>
      <c r="C59" s="83"/>
      <c r="D59" s="83"/>
      <c r="E59" s="83"/>
      <c r="F59" s="83"/>
      <c r="G59" s="83"/>
      <c r="H59" s="67"/>
      <c r="I59" s="67"/>
      <c r="J59" s="67"/>
      <c r="K59" s="67"/>
      <c r="L59" s="67"/>
      <c r="M59" s="67"/>
      <c r="N59" s="67"/>
      <c r="O59" s="67"/>
      <c r="P59" s="67"/>
      <c r="Q59" s="67"/>
      <c r="R59" s="67"/>
      <c r="S59" s="67"/>
      <c r="T59" s="67"/>
      <c r="U59" s="67"/>
      <c r="V59" s="67"/>
      <c r="W59" s="67"/>
      <c r="X59" s="67"/>
      <c r="Y59" s="67"/>
      <c r="Z59" s="67"/>
      <c r="AA59" s="67"/>
      <c r="AB59" s="67"/>
      <c r="AC59" s="67"/>
      <c r="AD59" s="67"/>
      <c r="AE59" s="67"/>
      <c r="AF59" s="67"/>
      <c r="AG59" s="67"/>
      <c r="AH59" s="67"/>
      <c r="AI59" s="67"/>
      <c r="AJ59" s="67"/>
      <c r="AK59" s="67"/>
      <c r="AL59" s="67"/>
      <c r="AM59" s="67"/>
    </row>
    <row r="60" spans="1:40" s="60" customFormat="1" ht="15" customHeight="1">
      <c r="A60" s="60" t="s">
        <v>121</v>
      </c>
      <c r="B60" s="83"/>
      <c r="C60" s="83"/>
      <c r="D60" s="83"/>
      <c r="E60" s="83"/>
      <c r="F60" s="83"/>
      <c r="G60" s="83"/>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row>
    <row r="61" spans="1:40" s="60" customFormat="1" ht="15" customHeight="1">
      <c r="A61" s="60" t="s">
        <v>122</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ht="15" customHeight="1">
      <c r="A62" s="60" t="s">
        <v>123</v>
      </c>
      <c r="B62" s="90"/>
      <c r="C62" s="60"/>
      <c r="D62" s="60"/>
      <c r="E62" s="60"/>
      <c r="F62" s="60"/>
      <c r="G62" s="60"/>
    </row>
    <row r="63" spans="1:40" ht="15" customHeight="1">
      <c r="A63" s="60" t="s">
        <v>124</v>
      </c>
      <c r="B63" s="90"/>
      <c r="C63" s="60"/>
      <c r="D63" s="60"/>
      <c r="E63" s="60"/>
      <c r="F63" s="60"/>
      <c r="G63" s="60"/>
    </row>
    <row r="64" spans="1:40" ht="15" customHeight="1">
      <c r="A64" s="60"/>
      <c r="B64" s="74" t="s">
        <v>125</v>
      </c>
      <c r="C64" s="322" t="s">
        <v>126</v>
      </c>
      <c r="D64" s="322"/>
      <c r="E64" s="322"/>
      <c r="F64" s="60"/>
      <c r="G64" s="60"/>
    </row>
    <row r="65" spans="1:7" ht="15" customHeight="1">
      <c r="A65" s="60"/>
      <c r="B65" s="93" t="s">
        <v>127</v>
      </c>
      <c r="C65" s="346" t="s">
        <v>128</v>
      </c>
      <c r="D65" s="346"/>
      <c r="E65" s="346"/>
      <c r="F65" s="60"/>
      <c r="G65" s="60"/>
    </row>
    <row r="66" spans="1:7" ht="15" customHeight="1">
      <c r="A66" s="60"/>
      <c r="B66" s="93" t="s">
        <v>129</v>
      </c>
      <c r="C66" s="346" t="s">
        <v>130</v>
      </c>
      <c r="D66" s="346"/>
      <c r="E66" s="346"/>
      <c r="F66" s="60"/>
      <c r="G66" s="60"/>
    </row>
    <row r="67" spans="1:7" ht="15" customHeight="1">
      <c r="A67" s="60"/>
      <c r="B67" s="93" t="s">
        <v>131</v>
      </c>
      <c r="C67" s="346" t="s">
        <v>132</v>
      </c>
      <c r="D67" s="346"/>
      <c r="E67" s="346"/>
      <c r="F67" s="60"/>
      <c r="G67" s="60"/>
    </row>
    <row r="68" spans="1:7" ht="15" customHeight="1">
      <c r="A68" s="60"/>
      <c r="B68" s="93" t="s">
        <v>133</v>
      </c>
      <c r="C68" s="346" t="s">
        <v>134</v>
      </c>
      <c r="D68" s="346"/>
      <c r="E68" s="346"/>
      <c r="F68" s="60"/>
      <c r="G68" s="60"/>
    </row>
    <row r="69" spans="1:7" ht="15" customHeight="1">
      <c r="A69" s="60"/>
      <c r="B69" s="60" t="s">
        <v>135</v>
      </c>
      <c r="C69" s="60"/>
      <c r="D69" s="60"/>
      <c r="E69" s="60"/>
      <c r="F69" s="60"/>
      <c r="G69" s="60"/>
    </row>
    <row r="70" spans="1:7" ht="15" customHeight="1">
      <c r="A70" s="60"/>
      <c r="B70" s="60" t="s">
        <v>136</v>
      </c>
      <c r="C70" s="60"/>
      <c r="D70" s="60"/>
      <c r="E70" s="60"/>
      <c r="F70" s="60"/>
      <c r="G70" s="60"/>
    </row>
    <row r="71" spans="1:7" ht="15" customHeight="1">
      <c r="A71" s="60"/>
      <c r="B71" s="60" t="s">
        <v>137</v>
      </c>
      <c r="C71" s="60"/>
      <c r="D71" s="60"/>
      <c r="E71" s="60"/>
      <c r="F71" s="60"/>
      <c r="G71" s="60"/>
    </row>
    <row r="72" spans="1:7" ht="15" customHeight="1">
      <c r="A72" s="60" t="s">
        <v>138</v>
      </c>
      <c r="B72" s="90"/>
      <c r="C72" s="60"/>
      <c r="D72" s="60"/>
      <c r="E72" s="60"/>
      <c r="F72" s="60"/>
      <c r="G72" s="60"/>
    </row>
    <row r="73" spans="1:7" ht="15" customHeight="1">
      <c r="A73" s="60" t="s">
        <v>307</v>
      </c>
      <c r="B73" s="90"/>
      <c r="C73" s="60"/>
      <c r="D73" s="60"/>
      <c r="E73" s="60"/>
      <c r="F73" s="60"/>
      <c r="G73" s="60"/>
    </row>
    <row r="74" spans="1:7" ht="15" customHeight="1">
      <c r="A74" s="60" t="s">
        <v>140</v>
      </c>
      <c r="B74" s="90"/>
      <c r="C74" s="60"/>
      <c r="D74" s="60"/>
      <c r="E74" s="60"/>
      <c r="F74" s="60"/>
      <c r="G74" s="60"/>
    </row>
    <row r="75" spans="1:7" ht="15" customHeight="1">
      <c r="A75" s="60" t="s">
        <v>141</v>
      </c>
      <c r="B75" s="90"/>
      <c r="C75" s="60"/>
      <c r="D75" s="60"/>
      <c r="E75" s="60"/>
      <c r="F75" s="60"/>
      <c r="G75" s="60"/>
    </row>
    <row r="76" spans="1:7" ht="15" customHeight="1">
      <c r="A76" s="60" t="s">
        <v>142</v>
      </c>
      <c r="B76" s="90"/>
      <c r="C76" s="60"/>
      <c r="D76" s="60"/>
      <c r="E76" s="60"/>
      <c r="F76" s="60"/>
      <c r="G76" s="60"/>
    </row>
    <row r="77" spans="1:7" ht="15" customHeight="1">
      <c r="A77" s="60" t="s">
        <v>143</v>
      </c>
      <c r="B77" s="90"/>
      <c r="C77" s="60"/>
      <c r="D77" s="60"/>
      <c r="E77" s="60"/>
      <c r="F77" s="60"/>
      <c r="G77" s="60"/>
    </row>
    <row r="78" spans="1:7" ht="15" customHeight="1">
      <c r="A78" s="60"/>
      <c r="B78" s="60" t="s">
        <v>144</v>
      </c>
      <c r="C78" s="60"/>
      <c r="D78" s="60"/>
      <c r="E78" s="60"/>
      <c r="F78" s="60"/>
      <c r="G78" s="60"/>
    </row>
    <row r="79" spans="1:7" ht="15" customHeight="1">
      <c r="A79" s="60"/>
      <c r="B79" s="60" t="s">
        <v>145</v>
      </c>
      <c r="C79" s="60"/>
      <c r="D79" s="60"/>
      <c r="E79" s="60"/>
      <c r="F79" s="60"/>
      <c r="G79" s="60"/>
    </row>
    <row r="80" spans="1:7" ht="15" customHeight="1">
      <c r="A80" s="60" t="s">
        <v>146</v>
      </c>
      <c r="B80" s="90"/>
      <c r="C80" s="60"/>
      <c r="D80" s="60"/>
      <c r="E80" s="60"/>
      <c r="F80" s="60"/>
      <c r="G80" s="60"/>
    </row>
    <row r="81" spans="1:7" ht="15" customHeight="1">
      <c r="A81" s="60" t="s">
        <v>147</v>
      </c>
      <c r="B81" s="90"/>
      <c r="C81" s="60"/>
      <c r="D81" s="60"/>
      <c r="E81" s="60"/>
      <c r="F81" s="60"/>
      <c r="G81" s="60"/>
    </row>
    <row r="82" spans="1:7" ht="15" customHeight="1">
      <c r="A82" s="60" t="s">
        <v>148</v>
      </c>
      <c r="B82" s="90"/>
      <c r="C82" s="60"/>
      <c r="D82" s="60"/>
      <c r="E82" s="60"/>
      <c r="F82" s="60"/>
      <c r="G82" s="60"/>
    </row>
    <row r="83" spans="1:7" ht="15" customHeight="1">
      <c r="A83" s="60" t="s">
        <v>149</v>
      </c>
      <c r="B83" s="90"/>
      <c r="C83" s="60"/>
      <c r="D83" s="60"/>
      <c r="E83" s="60"/>
      <c r="F83" s="60"/>
      <c r="G83" s="60"/>
    </row>
    <row r="84" spans="1:7" ht="15" customHeight="1">
      <c r="A84" s="60" t="s">
        <v>150</v>
      </c>
      <c r="B84" s="90"/>
      <c r="C84" s="60"/>
      <c r="D84" s="60"/>
      <c r="E84" s="60"/>
      <c r="F84" s="60"/>
      <c r="G84" s="60"/>
    </row>
    <row r="85" spans="1:7" ht="15" customHeight="1">
      <c r="A85" s="60" t="s">
        <v>151</v>
      </c>
      <c r="B85" s="90"/>
      <c r="C85" s="60"/>
      <c r="D85" s="60"/>
      <c r="E85" s="60"/>
      <c r="F85" s="60"/>
      <c r="G85" s="60"/>
    </row>
    <row r="86" spans="1:7" ht="15" customHeight="1">
      <c r="A86" s="60" t="s">
        <v>152</v>
      </c>
      <c r="B86" s="90"/>
      <c r="C86" s="60"/>
      <c r="D86" s="60"/>
      <c r="E86" s="60"/>
      <c r="F86" s="60"/>
      <c r="G86" s="60"/>
    </row>
    <row r="87" spans="1:7" ht="15" customHeight="1">
      <c r="A87" s="60" t="s">
        <v>153</v>
      </c>
      <c r="B87" s="90"/>
      <c r="C87" s="60"/>
      <c r="D87" s="60"/>
      <c r="E87" s="60"/>
      <c r="F87" s="60"/>
      <c r="G87" s="60"/>
    </row>
  </sheetData>
  <mergeCells count="119">
    <mergeCell ref="AP1:AR5"/>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hyperlinks>
    <hyperlink ref="AP1:AR5" location="表紙!A1" display="表紙!A1" xr:uid="{2E91C68F-608D-4766-9A56-2D57DF2D7A1C}"/>
  </hyperlink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R81"/>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7.898437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323</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312</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208</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209</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208</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318</v>
      </c>
      <c r="B36" s="66"/>
      <c r="C36" s="66"/>
      <c r="D36" s="66"/>
      <c r="E36" s="66"/>
      <c r="F36" s="66"/>
      <c r="G36" s="60"/>
      <c r="H36" s="60"/>
      <c r="I36" s="60"/>
      <c r="J36" s="60"/>
      <c r="K36" s="60"/>
      <c r="L36" s="60"/>
      <c r="M36" s="60"/>
      <c r="N36" s="60"/>
      <c r="O36" s="60"/>
      <c r="AM36" s="66"/>
      <c r="AN36" s="62"/>
    </row>
    <row r="37" spans="1:43" ht="24.9" customHeight="1">
      <c r="A37"/>
      <c r="B37" s="288" t="s">
        <v>319</v>
      </c>
      <c r="C37" s="293"/>
      <c r="D37" s="293"/>
      <c r="E37" s="293"/>
      <c r="F37" s="293"/>
      <c r="G37" s="293"/>
      <c r="H37" s="293"/>
      <c r="I37" s="293"/>
      <c r="J37" s="293"/>
      <c r="K37" s="289"/>
      <c r="L37" s="424" t="s">
        <v>324</v>
      </c>
      <c r="M37" s="424"/>
      <c r="N37" s="424"/>
      <c r="O37" s="424"/>
      <c r="P37" s="424" t="s">
        <v>325</v>
      </c>
      <c r="Q37" s="424"/>
      <c r="R37" s="424"/>
      <c r="S37" s="424"/>
      <c r="T37" s="424" t="s">
        <v>320</v>
      </c>
      <c r="U37" s="424"/>
      <c r="V37" s="424"/>
      <c r="W37" s="424"/>
      <c r="X37"/>
      <c r="Y37"/>
      <c r="Z37"/>
      <c r="AA37"/>
      <c r="AB37"/>
      <c r="AC37"/>
      <c r="AD37"/>
      <c r="AE37"/>
      <c r="AF37"/>
      <c r="AG37"/>
      <c r="AH37"/>
      <c r="AI37"/>
      <c r="AJ37"/>
      <c r="AK37"/>
      <c r="AL37"/>
      <c r="AM37"/>
      <c r="AN37"/>
      <c r="AO37"/>
      <c r="AP37"/>
      <c r="AQ37"/>
    </row>
    <row r="38" spans="1:43" ht="18" customHeight="1">
      <c r="A38"/>
      <c r="B38" s="421" t="s">
        <v>326</v>
      </c>
      <c r="C38" s="422"/>
      <c r="D38" s="422"/>
      <c r="E38" s="422"/>
      <c r="F38" s="422"/>
      <c r="G38" s="422"/>
      <c r="H38" s="422"/>
      <c r="I38" s="422"/>
      <c r="J38" s="422"/>
      <c r="K38" s="423"/>
      <c r="L38" s="420">
        <v>30</v>
      </c>
      <c r="M38" s="420"/>
      <c r="N38" s="420"/>
      <c r="O38" s="420"/>
      <c r="P38" s="420">
        <v>30</v>
      </c>
      <c r="Q38" s="420"/>
      <c r="R38" s="420"/>
      <c r="S38" s="420"/>
      <c r="T38" s="357">
        <f>SUM(L38:S38)</f>
        <v>60</v>
      </c>
      <c r="U38" s="357"/>
      <c r="V38" s="357"/>
      <c r="W38" s="357"/>
      <c r="X38"/>
      <c r="Y38"/>
      <c r="Z38"/>
      <c r="AA38"/>
      <c r="AB38"/>
      <c r="AC38"/>
      <c r="AD38"/>
      <c r="AE38"/>
      <c r="AF38"/>
      <c r="AG38"/>
      <c r="AH38"/>
      <c r="AI38"/>
      <c r="AJ38"/>
      <c r="AK38"/>
      <c r="AL38"/>
      <c r="AM38"/>
      <c r="AN38"/>
      <c r="AO38"/>
      <c r="AP38"/>
      <c r="AQ38"/>
    </row>
    <row r="39" spans="1:43" ht="5.0999999999999996" customHeight="1">
      <c r="A39" s="83"/>
      <c r="B39" s="83"/>
      <c r="C39" s="83"/>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2"/>
      <c r="AK39" s="60"/>
      <c r="AL39" s="66"/>
      <c r="AM39" s="66"/>
      <c r="AN39" s="62"/>
    </row>
    <row r="40" spans="1:43" ht="18" customHeight="1">
      <c r="A40" s="67" t="s">
        <v>166</v>
      </c>
      <c r="B40" s="60"/>
      <c r="D40" s="60"/>
      <c r="E40" s="60"/>
      <c r="F40" s="60"/>
      <c r="G40" s="60"/>
      <c r="H40" s="60"/>
      <c r="I40" s="60"/>
      <c r="J40" s="60"/>
      <c r="K40" s="60"/>
      <c r="L40" s="60"/>
      <c r="M40" s="60"/>
      <c r="N40" s="60"/>
      <c r="O40" s="60"/>
      <c r="P40" s="60"/>
      <c r="Q40" s="60"/>
      <c r="R40" s="60"/>
      <c r="S40" s="60"/>
      <c r="T40" s="60"/>
      <c r="U40" s="60"/>
      <c r="V40" s="60"/>
      <c r="W40" s="66"/>
      <c r="X40" s="60"/>
      <c r="Y40" s="60"/>
      <c r="Z40" s="60"/>
      <c r="AA40" s="60"/>
      <c r="AB40" s="60"/>
      <c r="AC40" s="60"/>
      <c r="AD40" s="60"/>
      <c r="AE40" s="60"/>
      <c r="AF40" s="60"/>
      <c r="AG40" s="60"/>
      <c r="AH40" s="60"/>
      <c r="AI40" s="60"/>
      <c r="AJ40" s="102"/>
      <c r="AK40" s="60"/>
      <c r="AL40" s="66"/>
      <c r="AM40" s="66"/>
      <c r="AN40" s="62"/>
    </row>
    <row r="41" spans="1:43" ht="54.9" customHeight="1">
      <c r="A41" s="322" t="s">
        <v>170</v>
      </c>
      <c r="B41" s="322"/>
      <c r="C41" s="291" t="s">
        <v>322</v>
      </c>
      <c r="D41" s="292"/>
      <c r="E41"/>
      <c r="F41"/>
      <c r="G41"/>
      <c r="H41"/>
      <c r="I41"/>
      <c r="J41"/>
      <c r="K41"/>
      <c r="L41"/>
      <c r="M41"/>
      <c r="N41"/>
      <c r="O41"/>
      <c r="P41"/>
      <c r="Q41"/>
      <c r="R41"/>
      <c r="S41"/>
      <c r="T41"/>
      <c r="U41"/>
      <c r="V41"/>
      <c r="W41"/>
      <c r="X41"/>
      <c r="Y41"/>
      <c r="Z41"/>
      <c r="AA41"/>
      <c r="AB41"/>
      <c r="AC41"/>
      <c r="AD41"/>
      <c r="AE41"/>
      <c r="AF41"/>
      <c r="AG41"/>
      <c r="AH41"/>
      <c r="AI41"/>
      <c r="AJ41"/>
      <c r="AK41" s="66"/>
      <c r="AL41" s="62"/>
    </row>
    <row r="42" spans="1:43" ht="18" customHeight="1">
      <c r="A42" s="320" t="s">
        <v>172</v>
      </c>
      <c r="B42" s="320"/>
      <c r="C42" s="371">
        <f>ROUNDDOWN(IF(B38="主として知的障害のある児童を入所させる福祉型障害児入所施設",T38/6.7,IF(B38="主として肢体不自由のある児童を入所させる福祉型障害児入所施設",L38/10+P38/20,0)),1)</f>
        <v>8.9</v>
      </c>
      <c r="D42" s="372"/>
      <c r="E42"/>
      <c r="F42"/>
      <c r="G42"/>
      <c r="H42"/>
      <c r="I42"/>
      <c r="J42"/>
      <c r="K42"/>
      <c r="L42"/>
      <c r="M42"/>
      <c r="N42"/>
      <c r="O42"/>
      <c r="P42"/>
      <c r="Q42"/>
      <c r="R42"/>
      <c r="S42"/>
      <c r="T42"/>
      <c r="U42"/>
      <c r="V42"/>
      <c r="W42"/>
      <c r="X42"/>
      <c r="Y42"/>
      <c r="Z42"/>
      <c r="AA42"/>
      <c r="AB42"/>
      <c r="AC42"/>
      <c r="AD42"/>
      <c r="AE42"/>
      <c r="AF42"/>
      <c r="AG42"/>
      <c r="AH42"/>
      <c r="AI42"/>
      <c r="AJ42"/>
      <c r="AK42" s="66"/>
      <c r="AL42" s="62"/>
    </row>
    <row r="43" spans="1:43" ht="5.0999999999999996" customHeight="1">
      <c r="A43" s="83"/>
      <c r="B43" s="83"/>
      <c r="C43" s="83"/>
      <c r="D43" s="83"/>
      <c r="E43" s="83"/>
      <c r="F43" s="83"/>
      <c r="G43" s="83"/>
      <c r="H43" s="83"/>
      <c r="I43" s="83"/>
      <c r="J43" s="60"/>
      <c r="K43" s="60"/>
      <c r="L43" s="60"/>
      <c r="M43" s="102"/>
      <c r="N43" s="60"/>
      <c r="O43" s="60"/>
      <c r="P43" s="60"/>
      <c r="Q43"/>
      <c r="W43" s="66"/>
      <c r="X43" s="60"/>
      <c r="Y43" s="60"/>
      <c r="Z43" s="60"/>
      <c r="AA43" s="60"/>
      <c r="AB43" s="60"/>
      <c r="AC43" s="60"/>
      <c r="AD43" s="60"/>
      <c r="AE43" s="60"/>
      <c r="AF43" s="60"/>
      <c r="AG43" s="60"/>
      <c r="AH43" s="60"/>
      <c r="AI43" s="60"/>
      <c r="AJ43" s="102"/>
      <c r="AK43" s="60"/>
      <c r="AL43" s="66"/>
      <c r="AM43" s="66"/>
      <c r="AN43" s="62"/>
    </row>
    <row r="44" spans="1:43" ht="21" customHeight="1">
      <c r="A44" s="67"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6"/>
      <c r="C45" s="337" t="str">
        <f>IF(VLOOKUP($AK$1,選択肢!$A$1:$J$32,C50,FALSE)=0,"-",VLOOKUP($AK$1,選択肢!$A$1:$J$32,C50,FALSE))</f>
        <v>児童発達支援管理責任者</v>
      </c>
      <c r="D45" s="338"/>
      <c r="E45" s="344" t="str">
        <f>IF(VLOOKUP($AK$1,選択肢!$A$1:$J$32,E50,FALSE)=0,"-",VLOOKUP($AK$1,選択肢!$A$1:$J$32,E50,FALSE))</f>
        <v>医師</v>
      </c>
      <c r="F45" s="344"/>
      <c r="G45" s="344"/>
      <c r="H45" s="344"/>
      <c r="I45" s="337" t="str">
        <f>IF(VLOOKUP($AK$1,選択肢!$A$1:$J$32,I50,FALSE)=0,"-",VLOOKUP($AK$1,選択肢!$A$1:$J$32,I50,FALSE))</f>
        <v>看護職員</v>
      </c>
      <c r="J45" s="338"/>
      <c r="K45" s="338"/>
      <c r="L45" s="338"/>
      <c r="M45" s="338"/>
      <c r="N45" s="345"/>
      <c r="O45" s="337" t="str">
        <f>IF(VLOOKUP($AK$1,選択肢!$A$1:$J$32,O50,FALSE)=0,"-",VLOOKUP($AK$1,選択肢!$A$1:$J$32,O50,FALSE))</f>
        <v>児童指導員</v>
      </c>
      <c r="P45" s="338"/>
      <c r="Q45" s="338"/>
      <c r="R45" s="338"/>
      <c r="S45" s="338"/>
      <c r="T45" s="345"/>
      <c r="U45" s="337" t="str">
        <f>IF(VLOOKUP($AK$1,選択肢!$A$1:$J$32,U50,FALSE)=0,"-",VLOOKUP($AK$1,選択肢!$A$1:$J$32,U50,FALSE))</f>
        <v>保育士</v>
      </c>
      <c r="V45" s="338"/>
      <c r="W45" s="338"/>
      <c r="X45" s="338"/>
      <c r="Y45" s="338"/>
      <c r="Z45" s="345"/>
      <c r="AA45" s="337" t="str">
        <f>IF(VLOOKUP($AK$1,選択肢!$A$1:$J$32,AA50,FALSE)=0,"-",VLOOKUP($AK$1,選択肢!$A$1:$J$32,AA50,FALSE))</f>
        <v>心理担当職員</v>
      </c>
      <c r="AB45" s="338"/>
      <c r="AC45" s="338"/>
      <c r="AD45" s="338"/>
      <c r="AE45" s="338"/>
      <c r="AF45" s="345"/>
      <c r="AG45" s="344" t="str">
        <f>IF(VLOOKUP($AK$1,選択肢!$A$1:$J$32,AG50,FALSE)=0,"-",VLOOKUP($AK$1,選択肢!$A$1:$J$32,AG50,FALSE))</f>
        <v>理学療法士又は作業療法士</v>
      </c>
      <c r="AH45" s="344"/>
      <c r="AI45" s="344"/>
      <c r="AJ45" s="344"/>
      <c r="AK45" s="344"/>
      <c r="AL45" s="344" t="str">
        <f>IF(VLOOKUP($AK$1,選択肢!$A$1:$J$32,AL50,FALSE)=0,"-",VLOOKUP($AK$1,選択肢!$A$1:$J$32,AL50,FALSE))</f>
        <v>職業指導員</v>
      </c>
      <c r="AM45" s="344"/>
      <c r="AN45" s="62"/>
    </row>
    <row r="46" spans="1:43" ht="18" customHeight="1">
      <c r="A46" s="62"/>
      <c r="B46" s="66"/>
      <c r="C46" s="98" t="s">
        <v>190</v>
      </c>
      <c r="D46" s="98" t="s">
        <v>191</v>
      </c>
      <c r="E46" s="97" t="s">
        <v>190</v>
      </c>
      <c r="F46" s="343" t="s">
        <v>191</v>
      </c>
      <c r="G46" s="343"/>
      <c r="H46" s="343"/>
      <c r="I46" s="340" t="s">
        <v>190</v>
      </c>
      <c r="J46" s="341"/>
      <c r="K46" s="342"/>
      <c r="L46" s="340" t="s">
        <v>191</v>
      </c>
      <c r="M46" s="341"/>
      <c r="N46" s="342"/>
      <c r="O46" s="340" t="s">
        <v>190</v>
      </c>
      <c r="P46" s="341"/>
      <c r="Q46" s="342"/>
      <c r="R46" s="340" t="s">
        <v>191</v>
      </c>
      <c r="S46" s="341"/>
      <c r="T46" s="342"/>
      <c r="U46" s="340" t="s">
        <v>190</v>
      </c>
      <c r="V46" s="341"/>
      <c r="W46" s="342"/>
      <c r="X46" s="340" t="s">
        <v>191</v>
      </c>
      <c r="Y46" s="341"/>
      <c r="Z46" s="342"/>
      <c r="AA46" s="340" t="s">
        <v>190</v>
      </c>
      <c r="AB46" s="341"/>
      <c r="AC46" s="342"/>
      <c r="AD46" s="340" t="s">
        <v>191</v>
      </c>
      <c r="AE46" s="341"/>
      <c r="AF46" s="342"/>
      <c r="AG46" s="340" t="s">
        <v>190</v>
      </c>
      <c r="AH46" s="341"/>
      <c r="AI46" s="342"/>
      <c r="AJ46" s="340" t="s">
        <v>191</v>
      </c>
      <c r="AK46" s="342"/>
      <c r="AL46" s="97" t="s">
        <v>27</v>
      </c>
      <c r="AM46" s="97" t="s">
        <v>216</v>
      </c>
      <c r="AN46" s="62"/>
    </row>
    <row r="47" spans="1:43" ht="18" customHeight="1">
      <c r="A47" s="62"/>
      <c r="B47" s="74" t="s">
        <v>192</v>
      </c>
      <c r="C47" s="97">
        <f>COUNTIFS($B$11:$B$30,C$45,$C$11:$C$30,"A",$E$11:$E$30,"*")</f>
        <v>1</v>
      </c>
      <c r="D47" s="97">
        <f>COUNTIFS($B$11:$B$30,C$45,$C$11:$C$30,"B",$E$11:$E$30,"*")</f>
        <v>0</v>
      </c>
      <c r="E47" s="97">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97">
        <f>COUNTIFS($B$11:$B$30,AL$45,$C$11:$C$30,"A",$E$11:$E$30,"*")</f>
        <v>0</v>
      </c>
      <c r="AM47" s="97">
        <f>COUNTIFS($B$11:$B$30,AL$45,$C$11:$C$30,"B",$E$11:$E$30,"*")</f>
        <v>0</v>
      </c>
      <c r="AN47" s="62"/>
    </row>
    <row r="48" spans="1:43" ht="18" customHeight="1">
      <c r="A48" s="62"/>
      <c r="B48" s="80" t="s">
        <v>193</v>
      </c>
      <c r="C48" s="97">
        <f>COUNTIFS($B$11:$B$30,C$45,$C$11:$C$30,"C",$E$11:$E$30,"*")</f>
        <v>0</v>
      </c>
      <c r="D48" s="97">
        <f>COUNTIFS($B$11:$B$30,C$45,$C$11:$C$30,"D",$E$11:$E$30,"*")</f>
        <v>0</v>
      </c>
      <c r="E48" s="97">
        <f>COUNTIFS($B$11:$B$30,E$45,$C$11:$C$30,"C",$E$11:$E$30,"*")</f>
        <v>0</v>
      </c>
      <c r="F48" s="340">
        <f>COUNTIFS($B$11:$B$30,E$45,$C$11:$C$30,"D",$E$11:$E$30,"*")</f>
        <v>1</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97">
        <f>COUNTIFS($B$11:$B$30,AL$45,$C$11:$C$30,"C",$E$11:$E$30,"*")</f>
        <v>0</v>
      </c>
      <c r="AM48" s="97">
        <f>COUNTIFS($B$11:$B$30,AL$45,$C$11:$C$30,"D",$E$11:$E$30,"*")</f>
        <v>0</v>
      </c>
      <c r="AN48" s="62"/>
    </row>
    <row r="49" spans="1:40" ht="24.9" customHeight="1">
      <c r="A49" s="62"/>
      <c r="B49" s="80" t="s">
        <v>194</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6">
        <v>2</v>
      </c>
      <c r="D50" s="76"/>
      <c r="E50" s="76">
        <v>3</v>
      </c>
      <c r="F50" s="76"/>
      <c r="G50" s="76"/>
      <c r="H50" s="76"/>
      <c r="I50" s="76">
        <v>4</v>
      </c>
      <c r="J50" s="76"/>
      <c r="K50" s="76"/>
      <c r="L50" s="76"/>
      <c r="M50" s="76"/>
      <c r="N50" s="76"/>
      <c r="O50" s="76">
        <v>5</v>
      </c>
      <c r="P50" s="76"/>
      <c r="Q50" s="76"/>
      <c r="R50" s="76"/>
      <c r="S50" s="76"/>
      <c r="T50" s="76"/>
      <c r="U50" s="76">
        <v>6</v>
      </c>
      <c r="V50" s="76"/>
      <c r="W50" s="76"/>
      <c r="X50" s="76"/>
      <c r="Y50" s="76"/>
      <c r="Z50" s="76"/>
      <c r="AA50" s="76">
        <v>7</v>
      </c>
      <c r="AB50" s="76"/>
      <c r="AC50" s="76"/>
      <c r="AD50" s="76"/>
      <c r="AE50" s="76"/>
      <c r="AF50" s="76"/>
      <c r="AG50" s="76">
        <v>8</v>
      </c>
      <c r="AH50" s="76"/>
      <c r="AI50" s="76"/>
      <c r="AJ50" s="76"/>
      <c r="AK50" s="76"/>
      <c r="AL50" s="76">
        <v>9</v>
      </c>
      <c r="AM50" s="96"/>
      <c r="AN50" s="62"/>
    </row>
    <row r="51" spans="1:40" ht="15" customHeight="1">
      <c r="A51" s="60" t="s">
        <v>118</v>
      </c>
      <c r="B51" s="87"/>
      <c r="C51" s="88"/>
      <c r="D51" s="88"/>
      <c r="E51" s="88"/>
      <c r="F51" s="89"/>
      <c r="G51" s="88"/>
      <c r="H51" s="76"/>
      <c r="I51" s="76"/>
      <c r="J51" s="76"/>
      <c r="K51" s="76"/>
      <c r="L51" s="76"/>
      <c r="M51" s="76"/>
      <c r="N51" s="76"/>
      <c r="O51" s="76"/>
      <c r="P51" s="76"/>
      <c r="Q51" s="76"/>
      <c r="R51" s="76">
        <v>6</v>
      </c>
      <c r="S51" s="76"/>
      <c r="T51" s="76"/>
      <c r="U51" s="76"/>
      <c r="V51" s="76"/>
      <c r="W51" s="76"/>
      <c r="X51" s="76">
        <v>7</v>
      </c>
      <c r="Y51" s="76"/>
      <c r="Z51" s="76"/>
      <c r="AA51" s="76"/>
      <c r="AB51" s="76"/>
      <c r="AC51" s="76"/>
      <c r="AD51" s="76">
        <v>8</v>
      </c>
      <c r="AE51" s="76"/>
      <c r="AF51" s="76"/>
      <c r="AG51" s="77"/>
      <c r="AH51" s="77"/>
      <c r="AI51" s="77"/>
      <c r="AJ51" s="77">
        <v>9</v>
      </c>
      <c r="AK51" s="75"/>
      <c r="AL51" s="75"/>
      <c r="AM51" s="62"/>
    </row>
    <row r="52" spans="1:40" s="60" customFormat="1" ht="15" customHeight="1">
      <c r="A52" s="60" t="s">
        <v>119</v>
      </c>
      <c r="B52" s="83"/>
      <c r="C52" s="83"/>
      <c r="D52" s="83"/>
      <c r="E52" s="83"/>
      <c r="F52" s="83"/>
      <c r="G52" s="83"/>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row>
    <row r="53" spans="1:40" s="60" customFormat="1" ht="15" customHeight="1">
      <c r="A53" s="60" t="s">
        <v>120</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121</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122</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ht="15" customHeight="1">
      <c r="A56" s="60" t="s">
        <v>123</v>
      </c>
      <c r="B56" s="90"/>
      <c r="C56" s="60"/>
      <c r="D56" s="60"/>
      <c r="E56" s="60"/>
      <c r="F56" s="60"/>
      <c r="G56" s="60"/>
    </row>
    <row r="57" spans="1:40" ht="15" customHeight="1">
      <c r="A57" s="60" t="s">
        <v>124</v>
      </c>
      <c r="B57" s="90"/>
      <c r="C57" s="60"/>
      <c r="D57" s="60"/>
      <c r="E57" s="60"/>
      <c r="F57" s="60"/>
      <c r="G57" s="60"/>
    </row>
    <row r="58" spans="1:40" ht="15" customHeight="1">
      <c r="A58" s="60"/>
      <c r="B58" s="74" t="s">
        <v>125</v>
      </c>
      <c r="C58" s="322" t="s">
        <v>126</v>
      </c>
      <c r="D58" s="322"/>
      <c r="E58" s="322"/>
      <c r="F58" s="60"/>
      <c r="G58" s="60"/>
    </row>
    <row r="59" spans="1:40" ht="15" customHeight="1">
      <c r="A59" s="60"/>
      <c r="B59" s="93" t="s">
        <v>127</v>
      </c>
      <c r="C59" s="346" t="s">
        <v>128</v>
      </c>
      <c r="D59" s="346"/>
      <c r="E59" s="346"/>
      <c r="F59" s="60"/>
      <c r="G59" s="60"/>
    </row>
    <row r="60" spans="1:40" ht="15" customHeight="1">
      <c r="A60" s="60"/>
      <c r="B60" s="93" t="s">
        <v>129</v>
      </c>
      <c r="C60" s="346" t="s">
        <v>130</v>
      </c>
      <c r="D60" s="346"/>
      <c r="E60" s="346"/>
      <c r="F60" s="60"/>
      <c r="G60" s="60"/>
    </row>
    <row r="61" spans="1:40" ht="15" customHeight="1">
      <c r="A61" s="60"/>
      <c r="B61" s="93" t="s">
        <v>131</v>
      </c>
      <c r="C61" s="346" t="s">
        <v>132</v>
      </c>
      <c r="D61" s="346"/>
      <c r="E61" s="346"/>
      <c r="F61" s="60"/>
      <c r="G61" s="60"/>
    </row>
    <row r="62" spans="1:40" ht="15" customHeight="1">
      <c r="A62" s="60"/>
      <c r="B62" s="93" t="s">
        <v>133</v>
      </c>
      <c r="C62" s="346" t="s">
        <v>134</v>
      </c>
      <c r="D62" s="346"/>
      <c r="E62" s="34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0"/>
      <c r="C66" s="60"/>
      <c r="D66" s="60"/>
      <c r="E66" s="60"/>
      <c r="F66" s="60"/>
      <c r="G66" s="60"/>
    </row>
    <row r="67" spans="1:7" ht="15" customHeight="1">
      <c r="A67" s="60" t="s">
        <v>307</v>
      </c>
      <c r="B67" s="90"/>
      <c r="C67" s="60"/>
      <c r="D67" s="60"/>
      <c r="E67" s="60"/>
      <c r="F67" s="60"/>
      <c r="G67" s="60"/>
    </row>
    <row r="68" spans="1:7" ht="15" customHeight="1">
      <c r="A68" s="60" t="s">
        <v>140</v>
      </c>
      <c r="B68" s="90"/>
      <c r="C68" s="60"/>
      <c r="D68" s="60"/>
      <c r="E68" s="60"/>
      <c r="F68" s="60"/>
      <c r="G68" s="60"/>
    </row>
    <row r="69" spans="1:7" ht="15" customHeight="1">
      <c r="A69" s="60" t="s">
        <v>141</v>
      </c>
      <c r="B69" s="90"/>
      <c r="C69" s="60"/>
      <c r="D69" s="60"/>
      <c r="E69" s="60"/>
      <c r="F69" s="60"/>
      <c r="G69" s="60"/>
    </row>
    <row r="70" spans="1:7" ht="15" customHeight="1">
      <c r="A70" s="60" t="s">
        <v>142</v>
      </c>
      <c r="B70" s="90"/>
      <c r="C70" s="60"/>
      <c r="D70" s="60"/>
      <c r="E70" s="60"/>
      <c r="F70" s="60"/>
      <c r="G70" s="60"/>
    </row>
    <row r="71" spans="1:7" ht="15" customHeight="1">
      <c r="A71" s="60" t="s">
        <v>143</v>
      </c>
      <c r="B71" s="90"/>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0"/>
      <c r="C74" s="60"/>
      <c r="D74" s="60"/>
      <c r="E74" s="60"/>
      <c r="F74" s="60"/>
      <c r="G74" s="60"/>
    </row>
    <row r="75" spans="1:7" ht="15" customHeight="1">
      <c r="A75" s="60" t="s">
        <v>147</v>
      </c>
      <c r="B75" s="90"/>
      <c r="C75" s="60"/>
      <c r="D75" s="60"/>
      <c r="E75" s="60"/>
      <c r="F75" s="60"/>
      <c r="G75" s="60"/>
    </row>
    <row r="76" spans="1:7" ht="15" customHeight="1">
      <c r="A76" s="60" t="s">
        <v>148</v>
      </c>
      <c r="B76" s="90"/>
      <c r="C76" s="60"/>
      <c r="D76" s="60"/>
      <c r="E76" s="60"/>
      <c r="F76" s="60"/>
      <c r="G76" s="60"/>
    </row>
    <row r="77" spans="1:7" ht="15" customHeight="1">
      <c r="A77" s="60" t="s">
        <v>149</v>
      </c>
      <c r="B77" s="90"/>
      <c r="C77" s="60"/>
      <c r="D77" s="60"/>
      <c r="E77" s="60"/>
      <c r="F77" s="60"/>
      <c r="G77" s="60"/>
    </row>
    <row r="78" spans="1:7" ht="15" customHeight="1">
      <c r="A78" s="60" t="s">
        <v>150</v>
      </c>
      <c r="B78" s="90"/>
      <c r="C78" s="60"/>
      <c r="D78" s="60"/>
      <c r="E78" s="60"/>
      <c r="F78" s="60"/>
      <c r="G78" s="60"/>
    </row>
    <row r="79" spans="1:7" ht="15" customHeight="1">
      <c r="A79" s="60" t="s">
        <v>151</v>
      </c>
      <c r="B79" s="90"/>
      <c r="C79" s="60"/>
      <c r="D79" s="60"/>
      <c r="E79" s="60"/>
      <c r="F79" s="60"/>
      <c r="G79" s="60"/>
    </row>
    <row r="80" spans="1:7" ht="15" customHeight="1">
      <c r="A80" s="60" t="s">
        <v>152</v>
      </c>
      <c r="B80" s="90"/>
      <c r="C80" s="60"/>
      <c r="D80" s="60"/>
      <c r="E80" s="60"/>
      <c r="F80" s="60"/>
      <c r="G80" s="60"/>
    </row>
    <row r="81" spans="1:7" ht="15" customHeight="1">
      <c r="A81" s="60" t="s">
        <v>153</v>
      </c>
      <c r="B81" s="90"/>
      <c r="C81" s="60"/>
      <c r="D81" s="60"/>
      <c r="E81" s="60"/>
      <c r="F81" s="60"/>
      <c r="G81" s="60"/>
    </row>
  </sheetData>
  <mergeCells count="114">
    <mergeCell ref="AP1:AR5"/>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hyperlinks>
    <hyperlink ref="AP1:AR5" location="表紙!A1" display="表紙!A1" xr:uid="{A48A2054-CDEC-4112-955D-0D18C6632778}"/>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cols>
    <col min="1" max="1" width="26.3984375" customWidth="1"/>
    <col min="2" max="2" width="9" customWidth="1"/>
    <col min="3" max="3" width="22" customWidth="1"/>
  </cols>
  <sheetData>
    <row r="1" spans="1:12">
      <c r="A1" t="s">
        <v>93</v>
      </c>
      <c r="B1" t="s">
        <v>327</v>
      </c>
      <c r="C1" t="s">
        <v>328</v>
      </c>
      <c r="D1" t="s">
        <v>329</v>
      </c>
      <c r="E1" t="s">
        <v>330</v>
      </c>
      <c r="F1" t="s">
        <v>331</v>
      </c>
      <c r="G1" t="s">
        <v>332</v>
      </c>
      <c r="H1" t="s">
        <v>333</v>
      </c>
      <c r="I1" t="s">
        <v>334</v>
      </c>
      <c r="J1" t="s">
        <v>335</v>
      </c>
      <c r="K1" t="s">
        <v>336</v>
      </c>
    </row>
    <row r="2" spans="1:12">
      <c r="A2" t="s">
        <v>337</v>
      </c>
      <c r="B2" t="s">
        <v>157</v>
      </c>
      <c r="C2" t="s">
        <v>158</v>
      </c>
      <c r="D2" t="s">
        <v>159</v>
      </c>
    </row>
    <row r="3" spans="1:12">
      <c r="A3" t="s">
        <v>195</v>
      </c>
      <c r="B3" t="s">
        <v>157</v>
      </c>
      <c r="C3" t="s">
        <v>158</v>
      </c>
      <c r="D3" t="s">
        <v>159</v>
      </c>
    </row>
    <row r="4" spans="1:12">
      <c r="A4" t="s">
        <v>202</v>
      </c>
      <c r="B4" t="s">
        <v>157</v>
      </c>
      <c r="C4" t="s">
        <v>158</v>
      </c>
      <c r="D4" t="s">
        <v>159</v>
      </c>
    </row>
    <row r="5" spans="1:12">
      <c r="A5" t="s">
        <v>205</v>
      </c>
      <c r="B5" t="s">
        <v>157</v>
      </c>
      <c r="C5" t="s">
        <v>158</v>
      </c>
      <c r="D5" t="s">
        <v>159</v>
      </c>
    </row>
    <row r="6" spans="1:12">
      <c r="A6" s="122" t="s">
        <v>206</v>
      </c>
      <c r="B6" s="122" t="s">
        <v>157</v>
      </c>
      <c r="C6" s="122" t="s">
        <v>207</v>
      </c>
      <c r="D6" s="122" t="s">
        <v>208</v>
      </c>
      <c r="E6" s="122" t="s">
        <v>209</v>
      </c>
      <c r="F6" s="122" t="s">
        <v>215</v>
      </c>
      <c r="G6" s="122"/>
      <c r="H6" s="122"/>
      <c r="I6" s="122"/>
      <c r="J6" s="122"/>
    </row>
    <row r="7" spans="1:12">
      <c r="A7" s="122" t="s">
        <v>217</v>
      </c>
      <c r="B7" s="122" t="s">
        <v>157</v>
      </c>
      <c r="C7" s="122" t="s">
        <v>207</v>
      </c>
      <c r="D7" s="122" t="s">
        <v>208</v>
      </c>
      <c r="E7" s="122" t="s">
        <v>209</v>
      </c>
      <c r="F7" s="122" t="s">
        <v>234</v>
      </c>
      <c r="G7" s="122" t="s">
        <v>338</v>
      </c>
      <c r="H7" s="122" t="s">
        <v>339</v>
      </c>
      <c r="I7" s="122" t="s">
        <v>215</v>
      </c>
      <c r="J7" s="122"/>
    </row>
    <row r="8" spans="1:12">
      <c r="A8" s="122" t="s">
        <v>340</v>
      </c>
      <c r="B8" s="122" t="s">
        <v>157</v>
      </c>
      <c r="C8" s="122" t="s">
        <v>215</v>
      </c>
      <c r="D8" s="122"/>
      <c r="E8" s="122"/>
      <c r="F8" s="122"/>
      <c r="G8" s="122"/>
      <c r="H8" s="122"/>
      <c r="I8" s="122"/>
      <c r="J8" s="122"/>
    </row>
    <row r="9" spans="1:12">
      <c r="A9" s="122" t="s">
        <v>341</v>
      </c>
      <c r="B9" s="122" t="s">
        <v>157</v>
      </c>
      <c r="C9" s="122" t="s">
        <v>215</v>
      </c>
      <c r="D9" s="122"/>
      <c r="E9" s="122"/>
      <c r="F9" s="122"/>
      <c r="G9" s="122"/>
      <c r="H9" s="122"/>
      <c r="I9" s="122"/>
      <c r="J9" s="122"/>
    </row>
    <row r="10" spans="1:12">
      <c r="A10" s="122" t="s">
        <v>342</v>
      </c>
      <c r="B10" s="122" t="s">
        <v>157</v>
      </c>
      <c r="C10" s="122" t="s">
        <v>215</v>
      </c>
      <c r="D10" s="122"/>
      <c r="E10" s="122"/>
      <c r="F10" s="122"/>
      <c r="G10" s="122"/>
      <c r="H10" s="122"/>
      <c r="I10" s="122"/>
      <c r="J10" s="122"/>
    </row>
    <row r="11" spans="1:12">
      <c r="A11" s="122" t="s">
        <v>343</v>
      </c>
      <c r="B11" s="122" t="s">
        <v>157</v>
      </c>
      <c r="C11" s="122" t="s">
        <v>158</v>
      </c>
      <c r="D11" s="122" t="s">
        <v>159</v>
      </c>
      <c r="E11" s="122"/>
      <c r="F11" s="122"/>
      <c r="G11" s="122"/>
      <c r="H11" s="122"/>
      <c r="I11" s="122"/>
      <c r="J11" s="122"/>
    </row>
    <row r="12" spans="1:12">
      <c r="A12" s="122" t="s">
        <v>263</v>
      </c>
      <c r="B12" s="122" t="s">
        <v>157</v>
      </c>
      <c r="C12" s="122" t="s">
        <v>207</v>
      </c>
      <c r="D12" s="122" t="s">
        <v>264</v>
      </c>
      <c r="E12" s="122" t="s">
        <v>215</v>
      </c>
      <c r="F12" s="122"/>
      <c r="G12" s="122"/>
      <c r="H12" s="122"/>
      <c r="I12" s="122"/>
      <c r="J12" s="122"/>
    </row>
    <row r="13" spans="1:12">
      <c r="A13" s="122" t="s">
        <v>270</v>
      </c>
      <c r="B13" s="122" t="s">
        <v>157</v>
      </c>
      <c r="C13" s="122" t="s">
        <v>207</v>
      </c>
      <c r="D13" s="122" t="s">
        <v>264</v>
      </c>
      <c r="E13" s="122"/>
      <c r="F13" s="122"/>
      <c r="G13" s="122"/>
      <c r="H13" s="122"/>
      <c r="I13" s="122"/>
      <c r="J13" s="122"/>
    </row>
    <row r="14" spans="1:12">
      <c r="A14" s="122" t="s">
        <v>271</v>
      </c>
      <c r="B14" s="122" t="s">
        <v>157</v>
      </c>
      <c r="C14" s="122" t="s">
        <v>207</v>
      </c>
      <c r="D14" s="122" t="s">
        <v>264</v>
      </c>
      <c r="E14" s="122" t="s">
        <v>215</v>
      </c>
      <c r="F14" s="122" t="s">
        <v>344</v>
      </c>
      <c r="G14" s="122"/>
      <c r="H14" s="122"/>
      <c r="I14" s="122"/>
      <c r="J14" s="122"/>
    </row>
    <row r="15" spans="1:12">
      <c r="A15" s="122" t="s">
        <v>273</v>
      </c>
      <c r="B15" s="122" t="s">
        <v>157</v>
      </c>
      <c r="C15" s="122" t="s">
        <v>207</v>
      </c>
      <c r="D15" s="122" t="s">
        <v>208</v>
      </c>
      <c r="E15" s="122" t="s">
        <v>209</v>
      </c>
      <c r="F15" s="122" t="s">
        <v>234</v>
      </c>
      <c r="G15" s="122" t="s">
        <v>338</v>
      </c>
      <c r="H15" s="122" t="s">
        <v>339</v>
      </c>
      <c r="I15" s="122" t="s">
        <v>345</v>
      </c>
      <c r="J15" s="122" t="s">
        <v>346</v>
      </c>
      <c r="K15" t="s">
        <v>215</v>
      </c>
      <c r="L15" s="122"/>
    </row>
    <row r="16" spans="1:12">
      <c r="A16" s="122" t="s">
        <v>233</v>
      </c>
      <c r="B16" s="122" t="s">
        <v>157</v>
      </c>
      <c r="C16" s="122" t="s">
        <v>207</v>
      </c>
      <c r="D16" s="122" t="s">
        <v>209</v>
      </c>
      <c r="E16" s="122" t="s">
        <v>234</v>
      </c>
      <c r="F16" s="122" t="s">
        <v>338</v>
      </c>
      <c r="G16" s="122" t="s">
        <v>339</v>
      </c>
      <c r="H16" s="122" t="s">
        <v>215</v>
      </c>
      <c r="I16" s="122"/>
      <c r="J16" s="122"/>
    </row>
    <row r="17" spans="1:11">
      <c r="A17" s="122" t="s">
        <v>236</v>
      </c>
      <c r="B17" s="122" t="s">
        <v>157</v>
      </c>
      <c r="C17" s="122" t="s">
        <v>207</v>
      </c>
      <c r="D17" s="122" t="s">
        <v>237</v>
      </c>
      <c r="E17" s="122" t="s">
        <v>215</v>
      </c>
      <c r="F17" s="122"/>
      <c r="G17" s="122"/>
      <c r="H17" s="122"/>
      <c r="I17" s="122"/>
      <c r="J17" s="122"/>
    </row>
    <row r="18" spans="1:11">
      <c r="A18" s="122" t="s">
        <v>347</v>
      </c>
      <c r="B18" s="122" t="s">
        <v>157</v>
      </c>
      <c r="C18" s="122" t="s">
        <v>242</v>
      </c>
      <c r="D18" s="122"/>
      <c r="E18" s="122"/>
      <c r="F18" s="122"/>
      <c r="G18" s="122"/>
      <c r="H18" s="122"/>
      <c r="I18" s="122"/>
      <c r="J18" s="122"/>
    </row>
    <row r="19" spans="1:11">
      <c r="A19" s="122" t="s">
        <v>243</v>
      </c>
      <c r="B19" s="122" t="s">
        <v>157</v>
      </c>
      <c r="C19" s="122" t="s">
        <v>207</v>
      </c>
      <c r="D19" s="122" t="s">
        <v>246</v>
      </c>
      <c r="E19" s="122" t="s">
        <v>247</v>
      </c>
      <c r="F19" s="122" t="s">
        <v>253</v>
      </c>
      <c r="G19" s="122"/>
      <c r="H19" s="122"/>
      <c r="I19" s="122"/>
      <c r="J19" s="122"/>
    </row>
    <row r="20" spans="1:11">
      <c r="A20" s="122" t="s">
        <v>251</v>
      </c>
      <c r="B20" s="122" t="s">
        <v>157</v>
      </c>
      <c r="C20" s="122" t="s">
        <v>207</v>
      </c>
      <c r="D20" s="122" t="s">
        <v>247</v>
      </c>
      <c r="E20" s="122" t="s">
        <v>253</v>
      </c>
      <c r="F20" s="122"/>
      <c r="G20" s="122"/>
      <c r="H20" s="122"/>
      <c r="I20" s="122"/>
      <c r="J20" s="122"/>
    </row>
    <row r="21" spans="1:11">
      <c r="A21" s="122" t="s">
        <v>254</v>
      </c>
      <c r="B21" s="122" t="s">
        <v>157</v>
      </c>
      <c r="C21" s="122" t="s">
        <v>207</v>
      </c>
      <c r="D21" s="122" t="s">
        <v>247</v>
      </c>
      <c r="E21" s="122" t="s">
        <v>253</v>
      </c>
      <c r="F21" s="122"/>
      <c r="G21" s="122"/>
      <c r="H21" s="122"/>
      <c r="I21" s="122"/>
      <c r="J21" s="122"/>
    </row>
    <row r="22" spans="1:11">
      <c r="A22" s="122" t="s">
        <v>291</v>
      </c>
      <c r="B22" s="122" t="s">
        <v>157</v>
      </c>
      <c r="C22" s="122" t="s">
        <v>159</v>
      </c>
      <c r="D22" s="122"/>
      <c r="E22" s="122"/>
      <c r="F22" s="122"/>
      <c r="G22" s="122"/>
      <c r="H22" s="122"/>
      <c r="I22" s="122"/>
      <c r="J22" s="122"/>
    </row>
    <row r="23" spans="1:11">
      <c r="A23" s="122" t="s">
        <v>255</v>
      </c>
      <c r="B23" s="122" t="s">
        <v>157</v>
      </c>
      <c r="C23" s="122" t="s">
        <v>207</v>
      </c>
      <c r="D23" s="122" t="s">
        <v>256</v>
      </c>
      <c r="E23" s="122"/>
      <c r="F23" s="122"/>
      <c r="G23" s="122"/>
      <c r="H23" s="122"/>
      <c r="I23" s="122"/>
      <c r="J23" s="122"/>
    </row>
    <row r="24" spans="1:11">
      <c r="A24" s="122" t="s">
        <v>258</v>
      </c>
      <c r="B24" s="122" t="s">
        <v>157</v>
      </c>
      <c r="C24" s="122" t="s">
        <v>207</v>
      </c>
      <c r="D24" s="122" t="s">
        <v>259</v>
      </c>
      <c r="E24" s="122"/>
      <c r="F24" s="122"/>
      <c r="G24" s="122"/>
      <c r="H24" s="122"/>
      <c r="I24" s="122"/>
      <c r="J24" s="122"/>
    </row>
    <row r="25" spans="1:11">
      <c r="A25" s="122" t="s">
        <v>292</v>
      </c>
      <c r="B25" s="122" t="s">
        <v>157</v>
      </c>
      <c r="C25" s="122" t="s">
        <v>293</v>
      </c>
      <c r="D25" s="122" t="s">
        <v>294</v>
      </c>
      <c r="E25" s="122"/>
      <c r="F25" s="122"/>
      <c r="G25" s="122"/>
      <c r="H25" s="122"/>
      <c r="I25" s="122"/>
      <c r="J25" s="122"/>
    </row>
    <row r="26" spans="1:11">
      <c r="A26" s="122" t="s">
        <v>299</v>
      </c>
      <c r="B26" s="122" t="s">
        <v>157</v>
      </c>
      <c r="C26" s="122" t="s">
        <v>312</v>
      </c>
      <c r="D26" s="122" t="s">
        <v>302</v>
      </c>
      <c r="E26" s="122" t="s">
        <v>303</v>
      </c>
      <c r="F26" s="122" t="s">
        <v>348</v>
      </c>
      <c r="G26" s="122" t="s">
        <v>209</v>
      </c>
      <c r="H26" s="122" t="s">
        <v>304</v>
      </c>
      <c r="I26" s="122"/>
      <c r="J26" s="122"/>
    </row>
    <row r="27" spans="1:11">
      <c r="A27" s="122" t="s">
        <v>308</v>
      </c>
      <c r="B27" s="122" t="s">
        <v>157</v>
      </c>
      <c r="C27" s="122" t="s">
        <v>312</v>
      </c>
      <c r="D27" s="122" t="s">
        <v>309</v>
      </c>
      <c r="E27" s="122" t="s">
        <v>209</v>
      </c>
      <c r="F27" s="122" t="s">
        <v>302</v>
      </c>
      <c r="G27" s="122" t="s">
        <v>303</v>
      </c>
      <c r="H27" s="122" t="s">
        <v>348</v>
      </c>
      <c r="I27" s="122" t="s">
        <v>304</v>
      </c>
      <c r="J27" s="122"/>
    </row>
    <row r="28" spans="1:11">
      <c r="A28" s="122" t="s">
        <v>310</v>
      </c>
      <c r="B28" s="122" t="s">
        <v>157</v>
      </c>
      <c r="C28" s="122" t="s">
        <v>312</v>
      </c>
      <c r="D28" s="122" t="s">
        <v>309</v>
      </c>
      <c r="E28" s="122" t="s">
        <v>302</v>
      </c>
      <c r="F28" s="122" t="s">
        <v>303</v>
      </c>
      <c r="G28" s="122" t="s">
        <v>349</v>
      </c>
      <c r="H28" s="122" t="s">
        <v>350</v>
      </c>
      <c r="I28" s="122" t="s">
        <v>348</v>
      </c>
      <c r="J28" s="122" t="s">
        <v>209</v>
      </c>
      <c r="K28" s="122" t="s">
        <v>304</v>
      </c>
    </row>
    <row r="29" spans="1:11">
      <c r="A29" s="122" t="s">
        <v>314</v>
      </c>
      <c r="B29" s="122" t="s">
        <v>157</v>
      </c>
      <c r="C29" s="122" t="s">
        <v>312</v>
      </c>
      <c r="D29" s="122" t="s">
        <v>313</v>
      </c>
      <c r="E29" s="122"/>
      <c r="F29" s="122"/>
      <c r="G29" s="122"/>
      <c r="H29" s="122"/>
      <c r="I29" s="122"/>
      <c r="J29" s="122"/>
      <c r="K29" s="122"/>
    </row>
    <row r="30" spans="1:11">
      <c r="A30" s="122" t="s">
        <v>311</v>
      </c>
      <c r="B30" s="122" t="s">
        <v>157</v>
      </c>
      <c r="C30" s="122" t="s">
        <v>312</v>
      </c>
      <c r="D30" s="122" t="s">
        <v>313</v>
      </c>
      <c r="E30" s="122"/>
      <c r="F30" s="122"/>
      <c r="G30" s="122"/>
      <c r="H30" s="122"/>
      <c r="I30" s="122"/>
      <c r="J30" s="122"/>
      <c r="K30" s="122"/>
    </row>
    <row r="31" spans="1:11">
      <c r="A31" s="122" t="s">
        <v>315</v>
      </c>
      <c r="B31" s="122" t="s">
        <v>157</v>
      </c>
      <c r="C31" s="122" t="s">
        <v>312</v>
      </c>
      <c r="D31" s="122" t="s">
        <v>208</v>
      </c>
      <c r="E31" s="122" t="s">
        <v>209</v>
      </c>
      <c r="F31" s="122" t="s">
        <v>302</v>
      </c>
      <c r="G31" s="122" t="s">
        <v>303</v>
      </c>
      <c r="H31" s="122" t="s">
        <v>349</v>
      </c>
      <c r="I31" s="122" t="s">
        <v>350</v>
      </c>
      <c r="J31" s="122" t="s">
        <v>316</v>
      </c>
      <c r="K31" s="122"/>
    </row>
    <row r="32" spans="1:11">
      <c r="A32" s="122" t="s">
        <v>323</v>
      </c>
      <c r="B32" s="122" t="s">
        <v>312</v>
      </c>
      <c r="C32" s="122" t="s">
        <v>208</v>
      </c>
      <c r="D32" s="122" t="s">
        <v>209</v>
      </c>
      <c r="E32" s="122" t="s">
        <v>302</v>
      </c>
      <c r="F32" s="122" t="s">
        <v>303</v>
      </c>
      <c r="G32" s="122" t="s">
        <v>316</v>
      </c>
      <c r="H32" s="122" t="s">
        <v>351</v>
      </c>
      <c r="I32" s="122" t="s">
        <v>352</v>
      </c>
      <c r="J32" s="122"/>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R83"/>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195</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40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24"/>
      <c r="AM11" s="329"/>
      <c r="AN11" s="329"/>
    </row>
    <row r="12" spans="1:44" ht="18" customHeight="1">
      <c r="A12" s="73">
        <v>2</v>
      </c>
      <c r="B12" s="99" t="s">
        <v>158</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329"/>
      <c r="AN12" s="329"/>
    </row>
    <row r="13" spans="1:44" ht="18" customHeight="1">
      <c r="A13" s="73">
        <v>3</v>
      </c>
      <c r="B13" s="99" t="s">
        <v>158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329"/>
      <c r="AN13" s="329"/>
    </row>
    <row r="14" spans="1:44" ht="18" customHeight="1">
      <c r="A14" s="73">
        <v>4</v>
      </c>
      <c r="B14" s="99" t="s">
        <v>159</v>
      </c>
      <c r="C14" s="81" t="s">
        <v>131</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329"/>
      <c r="AN14" s="329"/>
    </row>
    <row r="15" spans="1:44" ht="18" customHeight="1">
      <c r="A15" s="73">
        <v>5</v>
      </c>
      <c r="B15" s="99" t="s">
        <v>159</v>
      </c>
      <c r="C15" s="81" t="s">
        <v>131</v>
      </c>
      <c r="D15" s="100"/>
      <c r="E15" s="101"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6</v>
      </c>
      <c r="B16" s="99" t="s">
        <v>159</v>
      </c>
      <c r="C16" s="81" t="s">
        <v>133</v>
      </c>
      <c r="D16" s="100"/>
      <c r="E16" s="101"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0" ht="18" customHeight="1">
      <c r="A17" s="73">
        <v>7</v>
      </c>
      <c r="B17" s="99" t="s">
        <v>159</v>
      </c>
      <c r="C17" s="81" t="s">
        <v>133</v>
      </c>
      <c r="D17" s="100"/>
      <c r="E17" s="101"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0" ht="18" customHeight="1">
      <c r="A18" s="73">
        <v>8</v>
      </c>
      <c r="B18" s="99" t="s">
        <v>159</v>
      </c>
      <c r="C18" s="81" t="s">
        <v>133</v>
      </c>
      <c r="D18" s="100"/>
      <c r="E18" s="101"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0" ht="18" customHeight="1">
      <c r="A19" s="73">
        <v>9</v>
      </c>
      <c r="B19" s="99" t="s">
        <v>159</v>
      </c>
      <c r="C19" s="81" t="s">
        <v>133</v>
      </c>
      <c r="D19" s="100"/>
      <c r="E19" s="101"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0" ht="18" customHeight="1">
      <c r="A20" s="73">
        <v>10</v>
      </c>
      <c r="B20" s="99" t="s">
        <v>159</v>
      </c>
      <c r="C20" s="81" t="s">
        <v>133</v>
      </c>
      <c r="D20" s="100"/>
      <c r="E20" s="101"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323"/>
      <c r="AN31" s="323"/>
    </row>
    <row r="32" spans="1:40" ht="18" customHeight="1">
      <c r="A32" s="293" t="s">
        <v>117</v>
      </c>
      <c r="B32" s="293"/>
      <c r="C32" s="293"/>
      <c r="D32" s="293"/>
      <c r="E32" s="289"/>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20</v>
      </c>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c r="A37" s="67" t="s">
        <v>166</v>
      </c>
      <c r="B37" s="60"/>
      <c r="D37" s="60"/>
      <c r="E37" s="60"/>
      <c r="F37" s="60"/>
      <c r="G37" s="60"/>
      <c r="H37" s="60"/>
      <c r="I37" s="60"/>
      <c r="J37" s="60"/>
      <c r="K37" s="60"/>
    </row>
    <row r="38" spans="1:40" ht="18" customHeight="1">
      <c r="A38" s="108" t="s">
        <v>167</v>
      </c>
      <c r="B38" s="108"/>
      <c r="M38" s="67" t="s">
        <v>168</v>
      </c>
      <c r="N38" s="60"/>
      <c r="P38" s="60"/>
      <c r="Q38" s="60"/>
      <c r="R38" s="60"/>
      <c r="S38" s="60"/>
      <c r="T38" s="60"/>
      <c r="U38" s="131"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c r="A39" s="330"/>
      <c r="B39" s="330"/>
      <c r="C39" s="330"/>
      <c r="D39" s="106">
        <f>IF(S2=1,10,IF(S2=2,11,IF(S2=3,12,S2-3)))</f>
        <v>2</v>
      </c>
      <c r="E39" s="106">
        <f>IF(S2=1,11,IF(S2=2,12,S2-2))</f>
        <v>3</v>
      </c>
      <c r="F39" s="331">
        <f>IF(S2=1,12,S2-1)</f>
        <v>4</v>
      </c>
      <c r="G39" s="331"/>
      <c r="H39" s="331"/>
      <c r="I39" s="322" t="s">
        <v>169</v>
      </c>
      <c r="J39" s="322"/>
      <c r="K39" s="322"/>
      <c r="M39" s="288" t="s">
        <v>170</v>
      </c>
      <c r="N39" s="293"/>
      <c r="O39" s="293"/>
      <c r="P39" s="293"/>
      <c r="Q39" s="293"/>
      <c r="R39" s="293"/>
      <c r="S39" s="293"/>
      <c r="T39" s="293"/>
      <c r="U39" s="293"/>
      <c r="V39" s="293"/>
      <c r="W39" s="293"/>
      <c r="X39" s="293"/>
      <c r="Y39" s="293"/>
      <c r="Z39" s="293"/>
      <c r="AA39" s="293"/>
      <c r="AB39" s="293"/>
      <c r="AC39" s="293"/>
      <c r="AD39" s="293"/>
      <c r="AE39" s="293"/>
      <c r="AF39" s="293"/>
      <c r="AG39" s="293"/>
      <c r="AH39" s="333" t="s">
        <v>171</v>
      </c>
      <c r="AI39" s="334"/>
      <c r="AJ39" s="334"/>
      <c r="AK39" s="334"/>
      <c r="AL39" s="335"/>
      <c r="AM39" s="320" t="s">
        <v>172</v>
      </c>
      <c r="AN39" s="320"/>
    </row>
    <row r="40" spans="1:40" ht="18" customHeight="1">
      <c r="A40" s="320" t="s">
        <v>196</v>
      </c>
      <c r="B40" s="320"/>
      <c r="C40" s="320"/>
      <c r="D40" s="107">
        <v>80</v>
      </c>
      <c r="E40" s="107">
        <v>80</v>
      </c>
      <c r="F40" s="332">
        <v>81</v>
      </c>
      <c r="G40" s="332"/>
      <c r="H40" s="332"/>
      <c r="I40" s="322">
        <f>SUM(D40:F40)</f>
        <v>241</v>
      </c>
      <c r="J40" s="322"/>
      <c r="K40" s="322"/>
      <c r="M40" s="309" t="s">
        <v>174</v>
      </c>
      <c r="N40" s="300" t="s">
        <v>175</v>
      </c>
      <c r="O40" s="301"/>
      <c r="P40" s="302"/>
      <c r="Q40" s="294" t="s">
        <v>197</v>
      </c>
      <c r="R40" s="295"/>
      <c r="S40" s="295"/>
      <c r="T40" s="295"/>
      <c r="U40" s="295"/>
      <c r="V40" s="295"/>
      <c r="W40" s="295"/>
      <c r="X40" s="295"/>
      <c r="Y40" s="295"/>
      <c r="Z40" s="295"/>
      <c r="AA40" s="295"/>
      <c r="AB40" s="295"/>
      <c r="AC40" s="295"/>
      <c r="AD40" s="295"/>
      <c r="AE40" s="295"/>
      <c r="AF40" s="295"/>
      <c r="AG40" s="296"/>
      <c r="AH40" s="291">
        <f>SUM(F32:AJ32)</f>
        <v>500</v>
      </c>
      <c r="AI40" s="292"/>
      <c r="AJ40" s="126" t="s">
        <v>177</v>
      </c>
      <c r="AK40" s="291">
        <f>ROUNDUP(AH40/1000,0)</f>
        <v>1</v>
      </c>
      <c r="AL40" s="292"/>
      <c r="AM40" s="325">
        <f>MIN(AH40:AK42)</f>
        <v>1</v>
      </c>
      <c r="AN40" s="353"/>
    </row>
    <row r="41" spans="1:40" ht="18" customHeight="1">
      <c r="A41" s="349"/>
      <c r="B41" s="349"/>
      <c r="C41" s="349"/>
      <c r="D41" s="66"/>
      <c r="E41" s="66"/>
      <c r="F41" s="111"/>
      <c r="G41" s="111"/>
      <c r="H41" s="110" t="s">
        <v>198</v>
      </c>
      <c r="I41" s="111"/>
      <c r="J41" s="111"/>
      <c r="K41" s="111"/>
      <c r="L41" s="112"/>
      <c r="M41" s="310"/>
      <c r="N41" s="303"/>
      <c r="O41" s="304"/>
      <c r="P41" s="305"/>
      <c r="Q41" s="297" t="s">
        <v>199</v>
      </c>
      <c r="R41" s="298"/>
      <c r="S41" s="298"/>
      <c r="T41" s="298"/>
      <c r="U41" s="298"/>
      <c r="V41" s="298"/>
      <c r="W41" s="298"/>
      <c r="X41" s="298"/>
      <c r="Y41" s="298"/>
      <c r="Z41" s="298"/>
      <c r="AA41" s="298"/>
      <c r="AB41" s="298"/>
      <c r="AC41" s="298"/>
      <c r="AD41" s="298"/>
      <c r="AE41" s="298"/>
      <c r="AF41" s="298"/>
      <c r="AG41" s="299"/>
      <c r="AH41" s="288">
        <f>COUNTA(B12:B30)</f>
        <v>9</v>
      </c>
      <c r="AI41" s="289"/>
      <c r="AJ41" s="132" t="s">
        <v>180</v>
      </c>
      <c r="AK41" s="291">
        <f>ROUNDUP(AH41/20,0)</f>
        <v>1</v>
      </c>
      <c r="AL41" s="292"/>
      <c r="AM41" s="326"/>
      <c r="AN41" s="354"/>
    </row>
    <row r="42" spans="1:40" ht="18" customHeight="1">
      <c r="B42" s="59"/>
      <c r="I42" s="322">
        <f>I40/3</f>
        <v>80.333333333333329</v>
      </c>
      <c r="J42" s="322"/>
      <c r="K42" s="322"/>
      <c r="M42" s="311"/>
      <c r="N42" s="306"/>
      <c r="O42" s="307"/>
      <c r="P42" s="308"/>
      <c r="Q42" s="297" t="s">
        <v>200</v>
      </c>
      <c r="R42" s="298"/>
      <c r="S42" s="298"/>
      <c r="T42" s="298"/>
      <c r="U42" s="298"/>
      <c r="V42" s="298"/>
      <c r="W42" s="298"/>
      <c r="X42" s="298"/>
      <c r="Y42" s="298"/>
      <c r="Z42" s="298"/>
      <c r="AA42" s="298"/>
      <c r="AB42" s="298"/>
      <c r="AC42" s="298"/>
      <c r="AD42" s="298"/>
      <c r="AE42" s="298"/>
      <c r="AF42" s="298"/>
      <c r="AG42" s="299"/>
      <c r="AH42" s="291">
        <f>ROUNDDOWN(I42,1)</f>
        <v>80.3</v>
      </c>
      <c r="AI42" s="292"/>
      <c r="AJ42" s="133" t="s">
        <v>180</v>
      </c>
      <c r="AK42" s="291">
        <f>ROUNDUP(AH42/10,0)</f>
        <v>9</v>
      </c>
      <c r="AL42" s="292"/>
      <c r="AM42" s="355"/>
      <c r="AN42" s="356"/>
    </row>
    <row r="43" spans="1:40" ht="18" customHeight="1">
      <c r="B43" s="59"/>
      <c r="I43" s="66"/>
      <c r="J43" s="66"/>
      <c r="K43" s="66"/>
      <c r="M43" s="107"/>
      <c r="N43" s="297" t="s">
        <v>184</v>
      </c>
      <c r="O43" s="298"/>
      <c r="P43" s="298"/>
      <c r="Q43" s="298"/>
      <c r="R43" s="298"/>
      <c r="S43" s="298"/>
      <c r="T43" s="298"/>
      <c r="U43" s="298"/>
      <c r="V43" s="298"/>
      <c r="W43" s="298"/>
      <c r="X43" s="298"/>
      <c r="Y43" s="298"/>
      <c r="Z43" s="298"/>
      <c r="AA43" s="298"/>
      <c r="AB43" s="298"/>
      <c r="AC43" s="298"/>
      <c r="AD43" s="298"/>
      <c r="AE43" s="298"/>
      <c r="AF43" s="298"/>
      <c r="AG43" s="299"/>
      <c r="AH43" s="350"/>
      <c r="AI43" s="351"/>
      <c r="AJ43" s="351"/>
      <c r="AK43" s="351"/>
      <c r="AL43" s="352"/>
      <c r="AM43" s="288" cm="1">
        <f t="array" ref="AM43">ROUNDUP(_xlfn.IFS(AM40&lt;2,1,AND(AM40&lt;=2,AM40&lt;6),AM40-1,AM40&gt;=6,AM40/2*3),1)</f>
        <v>1</v>
      </c>
      <c r="AN43" s="289"/>
    </row>
    <row r="44" spans="1:40" ht="18" customHeight="1">
      <c r="A44" s="62"/>
      <c r="B44" s="59"/>
      <c r="H44" s="60"/>
      <c r="M44" s="60" t="s">
        <v>201</v>
      </c>
      <c r="W44" s="66"/>
      <c r="X44" s="60"/>
      <c r="Y44" s="60"/>
      <c r="Z44" s="60"/>
      <c r="AA44" s="60"/>
      <c r="AB44" s="60"/>
      <c r="AC44" s="60"/>
      <c r="AD44" s="60"/>
      <c r="AE44" s="60"/>
      <c r="AF44" s="60"/>
      <c r="AG44" s="60"/>
      <c r="AH44" s="60"/>
      <c r="AI44" s="60"/>
      <c r="AJ44" s="102"/>
      <c r="AK44" s="60"/>
      <c r="AL44" s="66"/>
      <c r="AM44" s="66"/>
      <c r="AN44" s="62"/>
    </row>
    <row r="45" spans="1:40" ht="5.0999999999999996" customHeight="1">
      <c r="A45" s="83"/>
      <c r="B45" s="83"/>
      <c r="C45" s="83"/>
      <c r="D45" s="83"/>
      <c r="E45" s="83"/>
      <c r="F45" s="83"/>
      <c r="G45" s="83"/>
      <c r="H45" s="83"/>
      <c r="I45" s="83"/>
      <c r="J45" s="60"/>
      <c r="K45" s="60"/>
      <c r="L45" s="60"/>
      <c r="M45" s="102"/>
      <c r="N45" s="60"/>
      <c r="W45" s="66"/>
      <c r="X45" s="60"/>
      <c r="Y45" s="60"/>
      <c r="Z45" s="60"/>
      <c r="AA45" s="60"/>
      <c r="AB45" s="60"/>
      <c r="AC45" s="60"/>
      <c r="AD45" s="60"/>
      <c r="AE45" s="60"/>
      <c r="AF45" s="60"/>
      <c r="AG45" s="60"/>
      <c r="AH45" s="60"/>
      <c r="AI45" s="60"/>
      <c r="AJ45" s="102"/>
      <c r="AK45" s="60"/>
      <c r="AL45" s="66"/>
      <c r="AM45" s="66"/>
      <c r="AN45" s="62"/>
    </row>
    <row r="46" spans="1:40" ht="21" customHeight="1">
      <c r="A46" s="67"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c r="A47" s="62"/>
      <c r="B47" s="66"/>
      <c r="C47" s="337" t="str">
        <f>IF(VLOOKUP($AK$1,選択肢!$A$1:$J$32,C52,FALSE)=0,"-",VLOOKUP($AK$1,選択肢!$A$1:$J$32,C52,FALSE))</f>
        <v>管理者</v>
      </c>
      <c r="D47" s="338"/>
      <c r="E47" s="344" t="str">
        <f>IF(VLOOKUP($AK$1,選択肢!$A$1:$J$32,E52,FALSE)=0,"-",VLOOKUP($AK$1,選択肢!$A$1:$J$32,E52,FALSE))</f>
        <v>サービス提供責任者</v>
      </c>
      <c r="F47" s="344"/>
      <c r="G47" s="344"/>
      <c r="H47" s="344"/>
      <c r="I47" s="337" t="str">
        <f>IF(VLOOKUP($AK$1,選択肢!$A$1:$J$32,I52,FALSE)=0,"-",VLOOKUP($AK$1,選択肢!$A$1:$J$32,I52,FALSE))</f>
        <v>従業者</v>
      </c>
      <c r="J47" s="338"/>
      <c r="K47" s="338"/>
      <c r="L47" s="338"/>
      <c r="M47" s="338"/>
      <c r="N47" s="345"/>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62"/>
    </row>
    <row r="48" spans="1:40" ht="18" customHeight="1">
      <c r="A48" s="62"/>
      <c r="B48" s="66"/>
      <c r="C48" s="98" t="s">
        <v>190</v>
      </c>
      <c r="D48" s="98" t="s">
        <v>191</v>
      </c>
      <c r="E48" s="97" t="s">
        <v>190</v>
      </c>
      <c r="F48" s="343" t="s">
        <v>191</v>
      </c>
      <c r="G48" s="343"/>
      <c r="H48" s="343"/>
      <c r="I48" s="340" t="s">
        <v>190</v>
      </c>
      <c r="J48" s="341"/>
      <c r="K48" s="342"/>
      <c r="L48" s="340" t="s">
        <v>191</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5"/>
      <c r="AM48" s="125"/>
      <c r="AN48" s="62"/>
    </row>
    <row r="49" spans="1:40" ht="18" customHeight="1">
      <c r="A49" s="62"/>
      <c r="B49" s="74" t="s">
        <v>192</v>
      </c>
      <c r="C49" s="97">
        <f>COUNTIFS($B$11:$B$30,C$47,$C$11:$C$30,"A",$E$11:$E$30,"*")</f>
        <v>1</v>
      </c>
      <c r="D49" s="97">
        <f>COUNTIFS($B$11:$B$30,C$47,$C$11:$C$30,"B",$E$11:$E$30,"*")</f>
        <v>0</v>
      </c>
      <c r="E49" s="97">
        <f>COUNTIFS($B$11:$B$30,E$47,$C$11:$C$30,"A",$E$11:$E$30,"*")</f>
        <v>0</v>
      </c>
      <c r="F49" s="340">
        <f>COUNTIFS($B$11:$B$30,E$47,$C$11:$C$30,"B",$E$11:$E$30,"*")</f>
        <v>1</v>
      </c>
      <c r="G49" s="341"/>
      <c r="H49" s="342"/>
      <c r="I49" s="340">
        <f>COUNTIFS($B$11:$B$30,I$47,$C$11:$C$30,"A",$E$11:$E$30,"*")</f>
        <v>0</v>
      </c>
      <c r="J49" s="341"/>
      <c r="K49" s="342"/>
      <c r="L49" s="340">
        <f>COUNTIFS($B$11:$B$30,I$47,$C$11:$C$30,"B",$E$11:$E$30,"*")</f>
        <v>0</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5"/>
      <c r="AM49" s="125"/>
      <c r="AN49" s="62"/>
    </row>
    <row r="50" spans="1:40" ht="18" customHeight="1">
      <c r="A50" s="62"/>
      <c r="B50" s="80" t="s">
        <v>193</v>
      </c>
      <c r="C50" s="109"/>
      <c r="D50" s="109"/>
      <c r="E50" s="97">
        <f>COUNTIFS($B$11:$B$30,E$47,$C$11:$C$30,"C",$E$11:$E$30,"*")</f>
        <v>1</v>
      </c>
      <c r="F50" s="340">
        <f>COUNTIFS($B$11:$B$30,E$47,$C$11:$C$30,"D",$E$11:$E$30,"*")</f>
        <v>0</v>
      </c>
      <c r="G50" s="341"/>
      <c r="H50" s="342"/>
      <c r="I50" s="340">
        <f>COUNTIFS($B$11:$B$30,I$47,$C$11:$C$30,"C",$E$11:$E$30,"*")</f>
        <v>2</v>
      </c>
      <c r="J50" s="341"/>
      <c r="K50" s="342"/>
      <c r="L50" s="340">
        <f>COUNTIFS($B$11:$B$30,I$47,$C$11:$C$30,"D",$E$11:$E$30,"*")</f>
        <v>5</v>
      </c>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125"/>
      <c r="AM50" s="125"/>
      <c r="AN50" s="62"/>
    </row>
    <row r="51" spans="1:40" ht="18" customHeight="1">
      <c r="A51" s="62"/>
      <c r="B51" s="80" t="s">
        <v>194</v>
      </c>
      <c r="C51" s="347"/>
      <c r="D51" s="348"/>
      <c r="E51" s="340">
        <f>IF($AK$3="４週",SUMIFS($AK$11:$AK$30,$B$11:$B$30,E47)/4/$AH$5,IF($AK$3="歴月",SUMIFS($AK$11:$AK$30,$B$11:$B$30,E47)/$AL$5,"記載する期間を選択してください"))</f>
        <v>0</v>
      </c>
      <c r="F51" s="341"/>
      <c r="G51" s="341"/>
      <c r="H51" s="342"/>
      <c r="I51" s="340">
        <f>IF($AK$3="４週",SUMIFS($AK$11:$AK$30,$B$11:$B$30,I47)/4/$AH$5,IF($AK$3="歴月",SUMIFS($AK$11:$AK$30,$B$11:$B$30,I47)/$AL$5,"記載する期間を選択してください"))</f>
        <v>0</v>
      </c>
      <c r="J51" s="341"/>
      <c r="K51" s="341"/>
      <c r="L51" s="341"/>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62"/>
    </row>
    <row r="52" spans="1:40" ht="5.0999999999999996" customHeight="1">
      <c r="A52" s="62"/>
      <c r="B52" s="59"/>
      <c r="C52" s="76">
        <v>2</v>
      </c>
      <c r="D52" s="76"/>
      <c r="E52" s="76">
        <v>3</v>
      </c>
      <c r="F52" s="76"/>
      <c r="G52" s="76"/>
      <c r="H52" s="76"/>
      <c r="I52" s="76">
        <v>4</v>
      </c>
      <c r="J52" s="76"/>
      <c r="K52" s="76"/>
      <c r="L52" s="76"/>
      <c r="M52" s="76"/>
      <c r="N52" s="76"/>
      <c r="O52" s="76">
        <v>5</v>
      </c>
      <c r="P52" s="76"/>
      <c r="Q52" s="76"/>
      <c r="R52" s="76"/>
      <c r="S52" s="76"/>
      <c r="T52" s="76"/>
      <c r="U52" s="76">
        <v>6</v>
      </c>
      <c r="V52" s="76"/>
      <c r="W52" s="76"/>
      <c r="X52" s="76"/>
      <c r="Y52" s="76"/>
      <c r="Z52" s="76"/>
      <c r="AA52" s="76">
        <v>7</v>
      </c>
      <c r="AB52" s="76"/>
      <c r="AC52" s="76"/>
      <c r="AD52" s="76"/>
      <c r="AE52" s="76"/>
      <c r="AF52" s="76"/>
      <c r="AG52" s="76">
        <v>8</v>
      </c>
      <c r="AH52" s="76"/>
      <c r="AI52" s="76"/>
      <c r="AJ52" s="76"/>
      <c r="AK52" s="76"/>
      <c r="AL52" s="76">
        <v>9</v>
      </c>
      <c r="AM52" s="96"/>
      <c r="AN52" s="62"/>
    </row>
    <row r="53" spans="1:40" ht="15" customHeight="1">
      <c r="A53" s="60" t="s">
        <v>118</v>
      </c>
      <c r="B53" s="87"/>
      <c r="C53" s="88"/>
      <c r="D53" s="88"/>
      <c r="E53" s="88"/>
      <c r="F53" s="89"/>
      <c r="G53" s="88"/>
      <c r="H53" s="76"/>
      <c r="I53" s="76"/>
      <c r="J53" s="76"/>
      <c r="K53" s="76"/>
      <c r="L53" s="76"/>
      <c r="M53" s="76"/>
      <c r="N53" s="76"/>
      <c r="O53" s="76"/>
      <c r="P53" s="76"/>
      <c r="Q53" s="76"/>
      <c r="R53" s="76">
        <v>6</v>
      </c>
      <c r="S53" s="76"/>
      <c r="T53" s="76"/>
      <c r="U53" s="76"/>
      <c r="V53" s="76"/>
      <c r="W53" s="76"/>
      <c r="X53" s="76">
        <v>7</v>
      </c>
      <c r="Y53" s="76"/>
      <c r="Z53" s="76"/>
      <c r="AA53" s="76"/>
      <c r="AB53" s="76"/>
      <c r="AC53" s="76"/>
      <c r="AD53" s="76">
        <v>8</v>
      </c>
      <c r="AE53" s="76"/>
      <c r="AF53" s="76"/>
      <c r="AG53" s="77"/>
      <c r="AH53" s="77"/>
      <c r="AI53" s="77"/>
      <c r="AJ53" s="77">
        <v>9</v>
      </c>
      <c r="AK53" s="75"/>
      <c r="AL53" s="75"/>
      <c r="AM53" s="62"/>
    </row>
    <row r="54" spans="1:40" s="60" customFormat="1" ht="15" customHeight="1">
      <c r="A54" s="60" t="s">
        <v>119</v>
      </c>
      <c r="B54" s="83"/>
      <c r="C54" s="83"/>
      <c r="D54" s="83"/>
      <c r="E54" s="83"/>
      <c r="F54" s="83"/>
      <c r="G54" s="83"/>
      <c r="H54" s="67"/>
      <c r="I54" s="67"/>
      <c r="J54" s="67"/>
      <c r="K54" s="67"/>
      <c r="L54" s="67"/>
      <c r="M54" s="67"/>
    </row>
    <row r="55" spans="1:40" s="60" customFormat="1" ht="15" customHeight="1">
      <c r="A55" s="60" t="s">
        <v>120</v>
      </c>
      <c r="B55" s="83"/>
      <c r="C55" s="83"/>
      <c r="D55" s="83"/>
      <c r="E55" s="83"/>
      <c r="F55" s="83"/>
      <c r="G55" s="83"/>
      <c r="H55" s="67"/>
      <c r="I55" s="67"/>
      <c r="J55" s="67"/>
      <c r="K55" s="67"/>
      <c r="L55" s="67"/>
      <c r="M55" s="67"/>
    </row>
    <row r="56" spans="1:40" s="60" customFormat="1" ht="15" customHeight="1">
      <c r="A56" s="60" t="s">
        <v>121</v>
      </c>
      <c r="B56" s="83"/>
      <c r="C56" s="83"/>
      <c r="D56" s="83"/>
      <c r="E56" s="83"/>
      <c r="F56" s="83"/>
      <c r="G56" s="83"/>
      <c r="H56" s="67"/>
      <c r="I56" s="67"/>
      <c r="J56" s="67"/>
      <c r="K56" s="67"/>
      <c r="L56" s="67"/>
      <c r="M56" s="67"/>
    </row>
    <row r="57" spans="1:40" s="60" customFormat="1" ht="15" customHeight="1">
      <c r="A57" s="60" t="s">
        <v>122</v>
      </c>
      <c r="B57" s="83"/>
      <c r="C57" s="83"/>
      <c r="D57" s="83"/>
      <c r="E57" s="83"/>
      <c r="F57" s="83"/>
      <c r="G57" s="83"/>
      <c r="H57" s="67"/>
      <c r="I57" s="67"/>
      <c r="J57" s="67"/>
      <c r="K57" s="67"/>
      <c r="L57" s="67"/>
      <c r="M57" s="67"/>
    </row>
    <row r="58" spans="1:40" ht="15" customHeight="1">
      <c r="A58" s="60" t="s">
        <v>123</v>
      </c>
      <c r="B58" s="90"/>
      <c r="C58" s="60"/>
      <c r="D58" s="60"/>
      <c r="E58" s="60"/>
      <c r="F58" s="60"/>
      <c r="G58" s="60"/>
    </row>
    <row r="59" spans="1:40" ht="15" customHeight="1">
      <c r="A59" s="60" t="s">
        <v>124</v>
      </c>
      <c r="B59" s="90"/>
      <c r="C59" s="60"/>
      <c r="D59" s="60"/>
      <c r="E59" s="60"/>
      <c r="F59" s="60"/>
      <c r="G59" s="60"/>
    </row>
    <row r="60" spans="1:40" ht="15" customHeight="1">
      <c r="A60" s="60"/>
      <c r="B60" s="74" t="s">
        <v>125</v>
      </c>
      <c r="C60" s="322" t="s">
        <v>126</v>
      </c>
      <c r="D60" s="322"/>
      <c r="E60" s="322"/>
      <c r="F60" s="60"/>
      <c r="G60" s="60"/>
    </row>
    <row r="61" spans="1:40" ht="15" customHeight="1">
      <c r="A61" s="60"/>
      <c r="B61" s="93" t="s">
        <v>127</v>
      </c>
      <c r="C61" s="346" t="s">
        <v>128</v>
      </c>
      <c r="D61" s="346"/>
      <c r="E61" s="346"/>
      <c r="F61" s="60"/>
      <c r="G61" s="60"/>
    </row>
    <row r="62" spans="1:40" ht="15" customHeight="1">
      <c r="A62" s="60"/>
      <c r="B62" s="93" t="s">
        <v>129</v>
      </c>
      <c r="C62" s="346" t="s">
        <v>130</v>
      </c>
      <c r="D62" s="346"/>
      <c r="E62" s="346"/>
      <c r="F62" s="60"/>
      <c r="G62" s="60"/>
    </row>
    <row r="63" spans="1:40" ht="15" customHeight="1">
      <c r="A63" s="60"/>
      <c r="B63" s="93" t="s">
        <v>131</v>
      </c>
      <c r="C63" s="346" t="s">
        <v>132</v>
      </c>
      <c r="D63" s="346"/>
      <c r="E63" s="346"/>
      <c r="F63" s="60"/>
      <c r="G63" s="60"/>
    </row>
    <row r="64" spans="1:40" ht="15" customHeight="1">
      <c r="A64" s="60"/>
      <c r="B64" s="93" t="s">
        <v>133</v>
      </c>
      <c r="C64" s="346" t="s">
        <v>134</v>
      </c>
      <c r="D64" s="346"/>
      <c r="E64" s="346"/>
      <c r="F64" s="60"/>
      <c r="G64" s="60"/>
    </row>
    <row r="65" spans="1:7" ht="15" customHeight="1">
      <c r="A65" s="60"/>
      <c r="B65" s="60" t="s">
        <v>135</v>
      </c>
      <c r="C65" s="60"/>
      <c r="D65" s="60"/>
      <c r="E65" s="60"/>
      <c r="F65" s="60"/>
      <c r="G65" s="60"/>
    </row>
    <row r="66" spans="1:7" ht="15" customHeight="1">
      <c r="A66" s="60"/>
      <c r="B66" s="60" t="s">
        <v>136</v>
      </c>
      <c r="C66" s="60"/>
      <c r="D66" s="60"/>
      <c r="E66" s="60"/>
      <c r="F66" s="60"/>
      <c r="G66" s="60"/>
    </row>
    <row r="67" spans="1:7" ht="15" customHeight="1">
      <c r="A67" s="60"/>
      <c r="B67" s="60" t="s">
        <v>137</v>
      </c>
      <c r="C67" s="60"/>
      <c r="D67" s="60"/>
      <c r="E67" s="60"/>
      <c r="F67" s="60"/>
      <c r="G67" s="60"/>
    </row>
    <row r="68" spans="1:7" ht="15" customHeight="1">
      <c r="A68" s="60" t="s">
        <v>138</v>
      </c>
      <c r="B68" s="90"/>
      <c r="C68" s="60"/>
      <c r="D68" s="60"/>
      <c r="E68" s="60"/>
      <c r="F68" s="60"/>
      <c r="G68" s="60"/>
    </row>
    <row r="69" spans="1:7" ht="15" customHeight="1">
      <c r="A69" s="60" t="s">
        <v>139</v>
      </c>
      <c r="B69" s="90"/>
      <c r="C69" s="60"/>
      <c r="D69" s="60"/>
      <c r="E69" s="60"/>
      <c r="F69" s="60"/>
      <c r="G69" s="60"/>
    </row>
    <row r="70" spans="1:7" ht="15" customHeight="1">
      <c r="A70" s="60" t="s">
        <v>140</v>
      </c>
      <c r="B70" s="90"/>
      <c r="C70" s="60"/>
      <c r="D70" s="60"/>
      <c r="E70" s="60"/>
      <c r="F70" s="60"/>
      <c r="G70" s="60"/>
    </row>
    <row r="71" spans="1:7" ht="15" customHeight="1">
      <c r="A71" s="60" t="s">
        <v>141</v>
      </c>
      <c r="B71" s="90"/>
      <c r="C71" s="60"/>
      <c r="D71" s="60"/>
      <c r="E71" s="60"/>
      <c r="F71" s="60"/>
      <c r="G71" s="60"/>
    </row>
    <row r="72" spans="1:7" ht="15" customHeight="1">
      <c r="A72" s="60" t="s">
        <v>142</v>
      </c>
      <c r="B72" s="90"/>
      <c r="C72" s="60"/>
      <c r="D72" s="60"/>
      <c r="E72" s="60"/>
      <c r="F72" s="60"/>
      <c r="G72" s="60"/>
    </row>
    <row r="73" spans="1:7" ht="15" customHeight="1">
      <c r="A73" s="60" t="s">
        <v>143</v>
      </c>
      <c r="B73" s="90"/>
      <c r="C73" s="60"/>
      <c r="D73" s="60"/>
      <c r="E73" s="60"/>
      <c r="F73" s="60"/>
      <c r="G73" s="60"/>
    </row>
    <row r="74" spans="1:7" ht="15" customHeight="1">
      <c r="A74" s="60"/>
      <c r="B74" s="60" t="s">
        <v>144</v>
      </c>
      <c r="C74" s="60"/>
      <c r="D74" s="60"/>
      <c r="E74" s="60"/>
      <c r="F74" s="60"/>
      <c r="G74" s="60"/>
    </row>
    <row r="75" spans="1:7" ht="15" customHeight="1">
      <c r="A75" s="60"/>
      <c r="B75" s="60" t="s">
        <v>145</v>
      </c>
      <c r="C75" s="60"/>
      <c r="D75" s="60"/>
      <c r="E75" s="60"/>
      <c r="F75" s="60"/>
      <c r="G75" s="60"/>
    </row>
    <row r="76" spans="1:7" ht="15" customHeight="1">
      <c r="A76" s="60" t="s">
        <v>146</v>
      </c>
      <c r="B76" s="90"/>
      <c r="C76" s="60"/>
      <c r="D76" s="60"/>
      <c r="E76" s="60"/>
      <c r="F76" s="60"/>
      <c r="G76" s="60"/>
    </row>
    <row r="77" spans="1:7" ht="15" customHeight="1">
      <c r="A77" s="60" t="s">
        <v>147</v>
      </c>
      <c r="B77" s="90"/>
      <c r="C77" s="60"/>
      <c r="D77" s="60"/>
      <c r="E77" s="60"/>
      <c r="F77" s="60"/>
      <c r="G77" s="60"/>
    </row>
    <row r="78" spans="1:7" ht="15" customHeight="1">
      <c r="A78" s="60" t="s">
        <v>148</v>
      </c>
      <c r="B78" s="90"/>
      <c r="C78" s="60"/>
      <c r="D78" s="60"/>
      <c r="E78" s="60"/>
      <c r="F78" s="60"/>
      <c r="G78" s="60"/>
    </row>
    <row r="79" spans="1:7" ht="15" customHeight="1">
      <c r="A79" s="60" t="s">
        <v>149</v>
      </c>
      <c r="B79" s="90"/>
      <c r="C79" s="60"/>
      <c r="D79" s="60"/>
      <c r="E79" s="60"/>
      <c r="F79" s="60"/>
      <c r="G79" s="60"/>
    </row>
    <row r="80" spans="1:7" ht="15" customHeight="1">
      <c r="A80" s="60" t="s">
        <v>150</v>
      </c>
      <c r="B80" s="90"/>
      <c r="C80" s="60"/>
      <c r="D80" s="60"/>
      <c r="E80" s="60"/>
      <c r="F80" s="60"/>
      <c r="G80" s="60"/>
    </row>
    <row r="81" spans="1:7" ht="15" customHeight="1">
      <c r="A81" s="60" t="s">
        <v>151</v>
      </c>
      <c r="B81" s="90"/>
      <c r="C81" s="60"/>
      <c r="D81" s="60"/>
      <c r="E81" s="60"/>
      <c r="F81" s="60"/>
      <c r="G81" s="60"/>
    </row>
    <row r="82" spans="1:7" ht="15" customHeight="1">
      <c r="A82" s="60" t="s">
        <v>152</v>
      </c>
      <c r="B82" s="90"/>
      <c r="C82" s="60"/>
      <c r="D82" s="60"/>
      <c r="E82" s="60"/>
      <c r="F82" s="60"/>
      <c r="G82" s="60"/>
    </row>
    <row r="83" spans="1:7" ht="15" customHeight="1">
      <c r="A83" s="60" t="s">
        <v>153</v>
      </c>
      <c r="B83" s="90"/>
      <c r="C83" s="60"/>
      <c r="D83" s="60"/>
      <c r="E83" s="60"/>
      <c r="F83" s="60"/>
      <c r="G83" s="60"/>
    </row>
  </sheetData>
  <mergeCells count="128">
    <mergeCell ref="AP1:AR5"/>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hyperlinks>
    <hyperlink ref="AP1:AR5" location="表紙!A1" display="表紙!A1" xr:uid="{3D24C47F-1A05-4AC5-A228-63A1C2DA9A12}"/>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R82"/>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202</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100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24"/>
      <c r="AM11" s="329"/>
      <c r="AN11" s="329"/>
    </row>
    <row r="12" spans="1:44" ht="18" customHeight="1">
      <c r="A12" s="73">
        <v>2</v>
      </c>
      <c r="B12" s="99" t="s">
        <v>158</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329"/>
      <c r="AN12" s="329"/>
    </row>
    <row r="13" spans="1:44" ht="18" customHeight="1">
      <c r="A13" s="73">
        <v>3</v>
      </c>
      <c r="B13" s="99" t="s">
        <v>158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329"/>
      <c r="AN13" s="329"/>
    </row>
    <row r="14" spans="1:44" ht="18" customHeight="1">
      <c r="A14" s="73">
        <v>4</v>
      </c>
      <c r="B14" s="99" t="s">
        <v>159</v>
      </c>
      <c r="C14" s="81" t="s">
        <v>131</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329"/>
      <c r="AN14" s="329"/>
    </row>
    <row r="15" spans="1:44" ht="18" customHeight="1">
      <c r="A15" s="73">
        <v>5</v>
      </c>
      <c r="B15" s="99" t="s">
        <v>159</v>
      </c>
      <c r="C15" s="81" t="s">
        <v>131</v>
      </c>
      <c r="D15" s="100"/>
      <c r="E15" s="101"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6</v>
      </c>
      <c r="B16" s="99" t="s">
        <v>159</v>
      </c>
      <c r="C16" s="81" t="s">
        <v>133</v>
      </c>
      <c r="D16" s="100"/>
      <c r="E16" s="101"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0" ht="18" customHeight="1">
      <c r="A17" s="73">
        <v>7</v>
      </c>
      <c r="B17" s="99" t="s">
        <v>159</v>
      </c>
      <c r="C17" s="81" t="s">
        <v>133</v>
      </c>
      <c r="D17" s="100"/>
      <c r="E17" s="101"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0" ht="18" customHeight="1">
      <c r="A18" s="73">
        <v>8</v>
      </c>
      <c r="B18" s="99" t="s">
        <v>159</v>
      </c>
      <c r="C18" s="81" t="s">
        <v>133</v>
      </c>
      <c r="D18" s="100"/>
      <c r="E18" s="101"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0" ht="18" customHeight="1">
      <c r="A19" s="73">
        <v>9</v>
      </c>
      <c r="B19" s="99" t="s">
        <v>159</v>
      </c>
      <c r="C19" s="81" t="s">
        <v>133</v>
      </c>
      <c r="D19" s="100"/>
      <c r="E19" s="101"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0" ht="18" customHeight="1">
      <c r="A20" s="73">
        <v>10</v>
      </c>
      <c r="B20" s="99" t="s">
        <v>203</v>
      </c>
      <c r="C20" s="81" t="s">
        <v>133</v>
      </c>
      <c r="D20" s="100"/>
      <c r="E20" s="101"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323"/>
      <c r="AN31" s="323"/>
    </row>
    <row r="32" spans="1:40" ht="18" customHeight="1">
      <c r="A32" s="293" t="s">
        <v>117</v>
      </c>
      <c r="B32" s="293"/>
      <c r="C32" s="293"/>
      <c r="D32" s="293"/>
      <c r="E32" s="289"/>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c r="A37" s="67" t="s">
        <v>166</v>
      </c>
      <c r="B37" s="60"/>
      <c r="D37" s="60"/>
      <c r="E37" s="60"/>
      <c r="F37" s="60"/>
      <c r="G37" s="60"/>
      <c r="H37" s="60"/>
      <c r="I37" s="60"/>
      <c r="J37" s="60"/>
      <c r="K37" s="60"/>
    </row>
    <row r="38" spans="1:40" ht="18" customHeight="1">
      <c r="A38" s="108" t="s">
        <v>167</v>
      </c>
      <c r="B38" s="108"/>
      <c r="M38" s="67" t="s">
        <v>168</v>
      </c>
      <c r="N38" s="60"/>
      <c r="P38" s="60"/>
      <c r="Q38" s="60"/>
      <c r="R38" s="60"/>
      <c r="S38" s="60"/>
      <c r="T38" s="60"/>
      <c r="U38" s="131"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c r="A39" s="330"/>
      <c r="B39" s="330"/>
      <c r="C39" s="330"/>
      <c r="D39" s="106">
        <f>IF(S2=1,10,IF(S2=2,11,IF(S2=3,12,S2-3)))</f>
        <v>2</v>
      </c>
      <c r="E39" s="106">
        <f>IF(S2=1,11,IF(S2=2,12,S2-2))</f>
        <v>3</v>
      </c>
      <c r="F39" s="331">
        <f>IF(S2=1,12,S2-1)</f>
        <v>4</v>
      </c>
      <c r="G39" s="331"/>
      <c r="H39" s="331"/>
      <c r="I39" s="322" t="s">
        <v>169</v>
      </c>
      <c r="J39" s="322"/>
      <c r="K39" s="322"/>
      <c r="M39" s="288" t="s">
        <v>170</v>
      </c>
      <c r="N39" s="293"/>
      <c r="O39" s="293"/>
      <c r="P39" s="293"/>
      <c r="Q39" s="293"/>
      <c r="R39" s="293"/>
      <c r="S39" s="293"/>
      <c r="T39" s="293"/>
      <c r="U39" s="293"/>
      <c r="V39" s="293"/>
      <c r="W39" s="293"/>
      <c r="X39" s="293"/>
      <c r="Y39" s="293"/>
      <c r="Z39" s="293"/>
      <c r="AA39" s="293"/>
      <c r="AB39" s="293"/>
      <c r="AC39" s="293"/>
      <c r="AD39" s="293"/>
      <c r="AE39" s="293"/>
      <c r="AF39" s="293"/>
      <c r="AG39" s="293"/>
      <c r="AH39" s="333" t="s">
        <v>171</v>
      </c>
      <c r="AI39" s="334"/>
      <c r="AJ39" s="334"/>
      <c r="AK39" s="334"/>
      <c r="AL39" s="335"/>
      <c r="AM39" s="320" t="s">
        <v>172</v>
      </c>
      <c r="AN39" s="320"/>
    </row>
    <row r="40" spans="1:40" ht="18" customHeight="1">
      <c r="A40" s="320" t="s">
        <v>196</v>
      </c>
      <c r="B40" s="320"/>
      <c r="C40" s="320"/>
      <c r="D40" s="107">
        <v>80</v>
      </c>
      <c r="E40" s="107">
        <v>80</v>
      </c>
      <c r="F40" s="332">
        <v>81</v>
      </c>
      <c r="G40" s="332"/>
      <c r="H40" s="332"/>
      <c r="I40" s="322">
        <f>SUM(D40:F40)</f>
        <v>241</v>
      </c>
      <c r="J40" s="322"/>
      <c r="K40" s="322"/>
      <c r="M40" s="309" t="s">
        <v>174</v>
      </c>
      <c r="N40" s="300" t="s">
        <v>175</v>
      </c>
      <c r="O40" s="301"/>
      <c r="P40" s="302"/>
      <c r="Q40" s="294" t="s">
        <v>176</v>
      </c>
      <c r="R40" s="295"/>
      <c r="S40" s="295"/>
      <c r="T40" s="295"/>
      <c r="U40" s="295"/>
      <c r="V40" s="295"/>
      <c r="W40" s="295"/>
      <c r="X40" s="295"/>
      <c r="Y40" s="295"/>
      <c r="Z40" s="295"/>
      <c r="AA40" s="295"/>
      <c r="AB40" s="295"/>
      <c r="AC40" s="295"/>
      <c r="AD40" s="295"/>
      <c r="AE40" s="295"/>
      <c r="AF40" s="295"/>
      <c r="AG40" s="296"/>
      <c r="AH40" s="291">
        <f>SUM(F32:AJ32)</f>
        <v>490</v>
      </c>
      <c r="AI40" s="292"/>
      <c r="AJ40" s="126" t="s">
        <v>177</v>
      </c>
      <c r="AK40" s="291">
        <f>ROUNDUP(AH40/450,0)</f>
        <v>2</v>
      </c>
      <c r="AL40" s="292"/>
      <c r="AM40" s="322">
        <f>MIN(AH40:AK42)</f>
        <v>1</v>
      </c>
      <c r="AN40" s="322"/>
    </row>
    <row r="41" spans="1:40" ht="18" customHeight="1">
      <c r="A41" s="304"/>
      <c r="B41" s="304"/>
      <c r="C41" s="304"/>
      <c r="D41" s="66"/>
      <c r="E41" s="66"/>
      <c r="F41" s="66"/>
      <c r="G41" s="66"/>
      <c r="H41" s="66"/>
      <c r="I41" s="66" t="s">
        <v>204</v>
      </c>
      <c r="J41" s="66"/>
      <c r="K41" s="66"/>
      <c r="M41" s="310"/>
      <c r="N41" s="303"/>
      <c r="O41" s="304"/>
      <c r="P41" s="305"/>
      <c r="Q41" s="297" t="s">
        <v>179</v>
      </c>
      <c r="R41" s="298"/>
      <c r="S41" s="298"/>
      <c r="T41" s="298"/>
      <c r="U41" s="298"/>
      <c r="V41" s="298"/>
      <c r="W41" s="298"/>
      <c r="X41" s="298"/>
      <c r="Y41" s="298"/>
      <c r="Z41" s="298"/>
      <c r="AA41" s="298"/>
      <c r="AB41" s="298"/>
      <c r="AC41" s="298"/>
      <c r="AD41" s="298"/>
      <c r="AE41" s="298"/>
      <c r="AF41" s="298"/>
      <c r="AG41" s="299"/>
      <c r="AH41" s="288">
        <f>COUNTA(B12:B30)</f>
        <v>9</v>
      </c>
      <c r="AI41" s="293"/>
      <c r="AJ41" s="132" t="s">
        <v>180</v>
      </c>
      <c r="AK41" s="291">
        <f>ROUNDUP(AH41/10,0)</f>
        <v>1</v>
      </c>
      <c r="AL41" s="292"/>
      <c r="AM41" s="322"/>
      <c r="AN41" s="322"/>
    </row>
    <row r="42" spans="1:40" ht="18" customHeight="1">
      <c r="A42" s="349"/>
      <c r="B42" s="349"/>
      <c r="C42" s="349"/>
      <c r="D42" s="66"/>
      <c r="E42" s="66"/>
      <c r="F42" s="349"/>
      <c r="G42" s="349"/>
      <c r="H42" s="349"/>
      <c r="I42" s="322">
        <f>I40/3</f>
        <v>80.333333333333329</v>
      </c>
      <c r="J42" s="322"/>
      <c r="K42" s="322"/>
      <c r="M42" s="311"/>
      <c r="N42" s="306"/>
      <c r="O42" s="307"/>
      <c r="P42" s="308"/>
      <c r="Q42" s="297" t="s">
        <v>181</v>
      </c>
      <c r="R42" s="298"/>
      <c r="S42" s="298"/>
      <c r="T42" s="298"/>
      <c r="U42" s="298"/>
      <c r="V42" s="298"/>
      <c r="W42" s="298"/>
      <c r="X42" s="298"/>
      <c r="Y42" s="298"/>
      <c r="Z42" s="298"/>
      <c r="AA42" s="298"/>
      <c r="AB42" s="298"/>
      <c r="AC42" s="298"/>
      <c r="AD42" s="298"/>
      <c r="AE42" s="298"/>
      <c r="AF42" s="298"/>
      <c r="AG42" s="299"/>
      <c r="AH42" s="291">
        <f>ROUNDDOWN(I42,1)</f>
        <v>80.3</v>
      </c>
      <c r="AI42" s="292"/>
      <c r="AJ42" s="133" t="s">
        <v>180</v>
      </c>
      <c r="AK42" s="291">
        <f>ROUNDUP(AH42/40,0)</f>
        <v>3</v>
      </c>
      <c r="AL42" s="292"/>
      <c r="AM42" s="322"/>
      <c r="AN42" s="322"/>
    </row>
    <row r="43" spans="1:40" ht="18" customHeight="1">
      <c r="B43" s="62"/>
      <c r="M43" s="107"/>
      <c r="N43" s="297" t="s">
        <v>184</v>
      </c>
      <c r="O43" s="298"/>
      <c r="P43" s="298"/>
      <c r="Q43" s="298"/>
      <c r="R43" s="298"/>
      <c r="S43" s="298"/>
      <c r="T43" s="298"/>
      <c r="U43" s="298"/>
      <c r="V43" s="298"/>
      <c r="W43" s="298"/>
      <c r="X43" s="298"/>
      <c r="Y43" s="298"/>
      <c r="Z43" s="298"/>
      <c r="AA43" s="298"/>
      <c r="AB43" s="298"/>
      <c r="AC43" s="298"/>
      <c r="AD43" s="298"/>
      <c r="AE43" s="298"/>
      <c r="AF43" s="298"/>
      <c r="AG43" s="299"/>
      <c r="AH43" s="290"/>
      <c r="AI43" s="290"/>
      <c r="AJ43" s="290"/>
      <c r="AK43" s="290"/>
      <c r="AL43" s="290"/>
      <c r="AM43" s="288" cm="1">
        <f t="array" ref="AM43">ROUNDUP(_xlfn.IFS(AM40&lt;2,1,AND(AM40&lt;=2,AM40&lt;6),AM40-1,AM40&gt;=6,AM40/2*3),1)</f>
        <v>1</v>
      </c>
      <c r="AN43" s="289"/>
    </row>
    <row r="44" spans="1:40" ht="5.0999999999999996" customHeight="1">
      <c r="A44" s="83"/>
      <c r="B44" s="83"/>
      <c r="C44" s="83"/>
      <c r="D44" s="83"/>
      <c r="E44" s="83"/>
      <c r="F44" s="83"/>
      <c r="G44" s="83"/>
      <c r="H44" s="83"/>
      <c r="I44" s="83"/>
      <c r="J44" s="60"/>
      <c r="K44" s="60"/>
      <c r="L44" s="60"/>
      <c r="M44" s="102"/>
      <c r="N44" s="60"/>
      <c r="W44" s="66"/>
      <c r="X44" s="60"/>
      <c r="Y44" s="60"/>
      <c r="Z44" s="60"/>
      <c r="AA44" s="60"/>
      <c r="AB44" s="60"/>
      <c r="AC44" s="60"/>
      <c r="AD44" s="60"/>
      <c r="AE44" s="60"/>
      <c r="AF44" s="60"/>
      <c r="AG44" s="60"/>
      <c r="AH44" s="60"/>
      <c r="AI44" s="60"/>
      <c r="AJ44" s="102"/>
      <c r="AK44" s="60"/>
      <c r="AL44" s="66"/>
      <c r="AM44" s="66"/>
      <c r="AN44" s="62"/>
    </row>
    <row r="45" spans="1:40"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6"/>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6"/>
      <c r="C47" s="98" t="s">
        <v>190</v>
      </c>
      <c r="D47" s="98" t="s">
        <v>191</v>
      </c>
      <c r="E47" s="97" t="s">
        <v>190</v>
      </c>
      <c r="F47" s="343" t="s">
        <v>191</v>
      </c>
      <c r="G47" s="343"/>
      <c r="H47" s="343"/>
      <c r="I47" s="340" t="s">
        <v>190</v>
      </c>
      <c r="J47" s="341"/>
      <c r="K47" s="342"/>
      <c r="L47" s="340" t="s">
        <v>191</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5"/>
      <c r="AM47" s="125"/>
      <c r="AN47" s="62"/>
    </row>
    <row r="48" spans="1:40"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5"/>
      <c r="AM48" s="125"/>
      <c r="AN48" s="62"/>
    </row>
    <row r="49" spans="1:40" ht="18" customHeight="1">
      <c r="A49" s="62"/>
      <c r="B49" s="80" t="s">
        <v>193</v>
      </c>
      <c r="C49" s="109"/>
      <c r="D49" s="109"/>
      <c r="E49" s="97">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5"/>
      <c r="AM49" s="125"/>
      <c r="AN49" s="62"/>
    </row>
    <row r="50" spans="1:40" ht="18" customHeight="1">
      <c r="A50" s="62"/>
      <c r="B50" s="80" t="s">
        <v>194</v>
      </c>
      <c r="C50" s="347"/>
      <c r="D50" s="348"/>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30">
    <mergeCell ref="AP1:AR5"/>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hyperlinks>
    <hyperlink ref="AP1:AR5" location="表紙!A1" display="表紙!A1" xr:uid="{34653DCF-70A9-4931-93C4-77892AFF47CC}"/>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R82"/>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7.1992187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4.9"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205</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100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72"/>
      <c r="AL11" s="124"/>
      <c r="AM11" s="329"/>
      <c r="AN11" s="329"/>
    </row>
    <row r="12" spans="1:44" ht="18" customHeight="1">
      <c r="A12" s="73">
        <v>2</v>
      </c>
      <c r="B12" s="99" t="s">
        <v>158</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+SUM(F12:AJ12)</f>
        <v>0</v>
      </c>
      <c r="AL12" s="70">
        <f t="shared" ref="AL12:AL30" si="0">IF($AK$3="４週",AK12/4,AK12/(DAY(EOMONTH($F$9,0))/7))</f>
        <v>0</v>
      </c>
      <c r="AM12" s="329"/>
      <c r="AN12" s="329"/>
    </row>
    <row r="13" spans="1:44" ht="18" customHeight="1">
      <c r="A13" s="73">
        <v>3</v>
      </c>
      <c r="B13" s="99" t="s">
        <v>158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+SUM(F13:AJ13)</f>
        <v>0</v>
      </c>
      <c r="AL13" s="70">
        <f t="shared" si="0"/>
        <v>0</v>
      </c>
      <c r="AM13" s="329"/>
      <c r="AN13" s="329"/>
    </row>
    <row r="14" spans="1:44" ht="18" customHeight="1">
      <c r="A14" s="73">
        <v>4</v>
      </c>
      <c r="B14" s="99" t="s">
        <v>159</v>
      </c>
      <c r="C14" s="81" t="s">
        <v>131</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ref="AK14:AK30" si="1">+SUM(F14:AJ14)</f>
        <v>0</v>
      </c>
      <c r="AL14" s="70">
        <f t="shared" si="0"/>
        <v>0</v>
      </c>
      <c r="AM14" s="329"/>
      <c r="AN14" s="329"/>
    </row>
    <row r="15" spans="1:44" ht="18" customHeight="1">
      <c r="A15" s="73">
        <v>5</v>
      </c>
      <c r="B15" s="99" t="s">
        <v>159</v>
      </c>
      <c r="C15" s="81" t="s">
        <v>131</v>
      </c>
      <c r="D15" s="100"/>
      <c r="E15" s="101" t="s">
        <v>160</v>
      </c>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1"/>
        <v>0</v>
      </c>
      <c r="AL15" s="70">
        <f t="shared" si="0"/>
        <v>0</v>
      </c>
      <c r="AM15" s="329"/>
      <c r="AN15" s="329"/>
    </row>
    <row r="16" spans="1:44" ht="18" customHeight="1">
      <c r="A16" s="73">
        <v>6</v>
      </c>
      <c r="B16" s="99" t="s">
        <v>159</v>
      </c>
      <c r="C16" s="81" t="s">
        <v>133</v>
      </c>
      <c r="D16" s="100"/>
      <c r="E16" s="101" t="s">
        <v>161</v>
      </c>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1"/>
        <v>0</v>
      </c>
      <c r="AL16" s="70">
        <f t="shared" si="0"/>
        <v>0</v>
      </c>
      <c r="AM16" s="329"/>
      <c r="AN16" s="329"/>
    </row>
    <row r="17" spans="1:40" ht="18" customHeight="1">
      <c r="A17" s="73">
        <v>7</v>
      </c>
      <c r="B17" s="99" t="s">
        <v>159</v>
      </c>
      <c r="C17" s="81" t="s">
        <v>133</v>
      </c>
      <c r="D17" s="100"/>
      <c r="E17" s="101" t="s">
        <v>162</v>
      </c>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1"/>
        <v>0</v>
      </c>
      <c r="AL17" s="70">
        <f t="shared" si="0"/>
        <v>0</v>
      </c>
      <c r="AM17" s="329"/>
      <c r="AN17" s="329"/>
    </row>
    <row r="18" spans="1:40" ht="18" customHeight="1">
      <c r="A18" s="73">
        <v>8</v>
      </c>
      <c r="B18" s="99" t="s">
        <v>159</v>
      </c>
      <c r="C18" s="81" t="s">
        <v>133</v>
      </c>
      <c r="D18" s="100"/>
      <c r="E18" s="101" t="s">
        <v>163</v>
      </c>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1"/>
        <v>0</v>
      </c>
      <c r="AL18" s="70">
        <f t="shared" si="0"/>
        <v>0</v>
      </c>
      <c r="AM18" s="329"/>
      <c r="AN18" s="329"/>
    </row>
    <row r="19" spans="1:40" ht="18" customHeight="1">
      <c r="A19" s="73">
        <v>9</v>
      </c>
      <c r="B19" s="99" t="s">
        <v>159</v>
      </c>
      <c r="C19" s="81" t="s">
        <v>133</v>
      </c>
      <c r="D19" s="100"/>
      <c r="E19" s="101" t="s">
        <v>164</v>
      </c>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1"/>
        <v>0</v>
      </c>
      <c r="AL19" s="70">
        <f t="shared" si="0"/>
        <v>0</v>
      </c>
      <c r="AM19" s="329"/>
      <c r="AN19" s="329"/>
    </row>
    <row r="20" spans="1:40" ht="18" customHeight="1">
      <c r="A20" s="73">
        <v>10</v>
      </c>
      <c r="B20" s="99" t="s">
        <v>159</v>
      </c>
      <c r="C20" s="81" t="s">
        <v>133</v>
      </c>
      <c r="D20" s="100"/>
      <c r="E20" s="101" t="s">
        <v>165</v>
      </c>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1"/>
        <v>0</v>
      </c>
      <c r="AL20" s="70">
        <f t="shared" si="0"/>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1"/>
        <v>0</v>
      </c>
      <c r="AL21" s="70">
        <f t="shared" si="0"/>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1"/>
        <v>0</v>
      </c>
      <c r="AL22" s="70">
        <f t="shared" si="0"/>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1"/>
        <v>0</v>
      </c>
      <c r="AL23" s="70">
        <f t="shared" si="0"/>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1"/>
        <v>0</v>
      </c>
      <c r="AL24" s="70">
        <f t="shared" si="0"/>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1"/>
        <v>0</v>
      </c>
      <c r="AL25" s="70">
        <f t="shared" si="0"/>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1"/>
        <v>0</v>
      </c>
      <c r="AL26" s="70">
        <f t="shared" si="0"/>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1"/>
        <v>0</v>
      </c>
      <c r="AL27" s="70">
        <f t="shared" si="0"/>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1"/>
        <v>0</v>
      </c>
      <c r="AL28" s="70">
        <f t="shared" si="0"/>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1"/>
        <v>0</v>
      </c>
      <c r="AL29" s="70">
        <f t="shared" si="0"/>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1"/>
        <v>0</v>
      </c>
      <c r="AL30" s="70">
        <f t="shared" si="0"/>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+SUM(F31:AJ31)</f>
        <v>0</v>
      </c>
      <c r="AL31" s="70">
        <f>IF($AK$3="４週",AK31/4,AK31/(DAY(EOMONTH($F$9,0))/7))</f>
        <v>0</v>
      </c>
      <c r="AM31" s="323"/>
      <c r="AN31" s="323"/>
    </row>
    <row r="32" spans="1:40" ht="18" customHeight="1">
      <c r="A32" s="293" t="s">
        <v>117</v>
      </c>
      <c r="B32" s="293"/>
      <c r="C32" s="293"/>
      <c r="D32" s="293"/>
      <c r="E32" s="289"/>
      <c r="F32" s="92">
        <v>12</v>
      </c>
      <c r="G32" s="92">
        <v>20</v>
      </c>
      <c r="H32" s="92">
        <v>12</v>
      </c>
      <c r="I32" s="92">
        <v>20</v>
      </c>
      <c r="J32" s="92">
        <v>12</v>
      </c>
      <c r="K32" s="92">
        <v>20</v>
      </c>
      <c r="L32" s="92">
        <v>12</v>
      </c>
      <c r="M32" s="92">
        <v>20</v>
      </c>
      <c r="N32" s="92">
        <v>12</v>
      </c>
      <c r="O32" s="92">
        <v>20</v>
      </c>
      <c r="P32" s="92">
        <v>12</v>
      </c>
      <c r="Q32" s="92">
        <v>20</v>
      </c>
      <c r="R32" s="92">
        <v>12</v>
      </c>
      <c r="S32" s="92">
        <v>20</v>
      </c>
      <c r="T32" s="92">
        <v>12</v>
      </c>
      <c r="U32" s="92">
        <v>20</v>
      </c>
      <c r="V32" s="92">
        <v>12</v>
      </c>
      <c r="W32" s="92">
        <v>20</v>
      </c>
      <c r="X32" s="92">
        <v>12</v>
      </c>
      <c r="Y32" s="92">
        <v>20</v>
      </c>
      <c r="Z32" s="92">
        <v>12</v>
      </c>
      <c r="AA32" s="92">
        <v>20</v>
      </c>
      <c r="AB32" s="92">
        <v>12</v>
      </c>
      <c r="AC32" s="92">
        <v>20</v>
      </c>
      <c r="AD32" s="92">
        <v>12</v>
      </c>
      <c r="AE32" s="92">
        <v>20</v>
      </c>
      <c r="AF32" s="92">
        <v>12</v>
      </c>
      <c r="AG32" s="92">
        <v>20</v>
      </c>
      <c r="AH32" s="92">
        <v>12</v>
      </c>
      <c r="AI32" s="92">
        <v>20</v>
      </c>
      <c r="AJ32" s="92">
        <v>10</v>
      </c>
      <c r="AK32" s="71"/>
      <c r="AL32" s="72"/>
      <c r="AM32" s="323"/>
      <c r="AN32" s="323"/>
    </row>
    <row r="33" spans="1:40"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0" ht="5.0999999999999996" customHeight="1">
      <c r="A34" s="83"/>
      <c r="B34" s="83"/>
      <c r="C34" s="83"/>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2"/>
      <c r="AK34" s="60"/>
      <c r="AL34" s="66"/>
      <c r="AM34" s="66"/>
      <c r="AN34" s="62"/>
    </row>
    <row r="35" spans="1:40" ht="5.0999999999999996" customHeight="1">
      <c r="A35" s="83"/>
      <c r="B35" s="83"/>
      <c r="C35" s="83"/>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2"/>
      <c r="AK35" s="60"/>
      <c r="AL35" s="66"/>
      <c r="AM35" s="66"/>
      <c r="AN35" s="62"/>
    </row>
    <row r="36" spans="1:40" ht="5.0999999999999996" customHeight="1">
      <c r="A36" s="83"/>
      <c r="B36" s="83"/>
      <c r="C36" s="83"/>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2"/>
      <c r="AK36" s="60"/>
      <c r="AL36" s="66"/>
      <c r="AM36" s="66"/>
      <c r="AN36" s="62"/>
    </row>
    <row r="37" spans="1:40" ht="18" customHeight="1">
      <c r="A37" s="67" t="s">
        <v>166</v>
      </c>
      <c r="B37" s="60"/>
      <c r="D37" s="60"/>
      <c r="E37" s="60"/>
      <c r="F37" s="60"/>
      <c r="G37" s="60"/>
      <c r="H37" s="60"/>
      <c r="I37" s="60"/>
      <c r="J37" s="60"/>
      <c r="K37" s="60"/>
    </row>
    <row r="38" spans="1:40" ht="18" customHeight="1">
      <c r="A38" s="108" t="s">
        <v>167</v>
      </c>
      <c r="B38" s="108"/>
      <c r="M38" s="67" t="s">
        <v>168</v>
      </c>
      <c r="N38" s="60"/>
      <c r="P38" s="60"/>
      <c r="Q38" s="60"/>
      <c r="R38" s="60"/>
      <c r="S38" s="60"/>
      <c r="T38" s="60"/>
      <c r="U38" s="131" t="str">
        <f>IF(COUNTIF(M40:M43,"○")&gt;1,"いずれか１つを選択してください。","")</f>
        <v/>
      </c>
      <c r="V38" s="60"/>
      <c r="W38" s="60"/>
      <c r="X38" s="60"/>
      <c r="Y38" s="60"/>
      <c r="Z38" s="60"/>
      <c r="AA38" s="60"/>
      <c r="AB38" s="60"/>
      <c r="AC38" s="60"/>
      <c r="AD38" s="60"/>
      <c r="AE38" s="60"/>
      <c r="AF38" s="60"/>
      <c r="AG38" s="60"/>
      <c r="AH38" s="60"/>
      <c r="AI38" s="60"/>
      <c r="AJ38" s="60"/>
      <c r="AK38" s="102"/>
      <c r="AL38" s="60"/>
      <c r="AM38" s="66"/>
      <c r="AN38" s="66"/>
    </row>
    <row r="39" spans="1:40" ht="18.75" customHeight="1">
      <c r="A39" s="330"/>
      <c r="B39" s="330"/>
      <c r="C39" s="330"/>
      <c r="D39" s="106">
        <f>IF(S2=1,10,IF(S2=2,11,IF(S2=3,12,S2-3)))</f>
        <v>2</v>
      </c>
      <c r="E39" s="106">
        <f>IF(S2=1,11,IF(S2=2,12,S2-2))</f>
        <v>3</v>
      </c>
      <c r="F39" s="331">
        <f>IF(S2=1,12,S2-1)</f>
        <v>4</v>
      </c>
      <c r="G39" s="331"/>
      <c r="H39" s="331"/>
      <c r="I39" s="322" t="s">
        <v>169</v>
      </c>
      <c r="J39" s="322"/>
      <c r="K39" s="322"/>
      <c r="M39" s="288" t="s">
        <v>170</v>
      </c>
      <c r="N39" s="293"/>
      <c r="O39" s="293"/>
      <c r="P39" s="293"/>
      <c r="Q39" s="293"/>
      <c r="R39" s="293"/>
      <c r="S39" s="293"/>
      <c r="T39" s="293"/>
      <c r="U39" s="293"/>
      <c r="V39" s="293"/>
      <c r="W39" s="293"/>
      <c r="X39" s="293"/>
      <c r="Y39" s="293"/>
      <c r="Z39" s="293"/>
      <c r="AA39" s="293"/>
      <c r="AB39" s="293"/>
      <c r="AC39" s="293"/>
      <c r="AD39" s="293"/>
      <c r="AE39" s="293"/>
      <c r="AF39" s="293"/>
      <c r="AG39" s="293"/>
      <c r="AH39" s="333" t="s">
        <v>171</v>
      </c>
      <c r="AI39" s="334"/>
      <c r="AJ39" s="334"/>
      <c r="AK39" s="334"/>
      <c r="AL39" s="335"/>
      <c r="AM39" s="320" t="s">
        <v>172</v>
      </c>
      <c r="AN39" s="320"/>
    </row>
    <row r="40" spans="1:40" ht="18" customHeight="1">
      <c r="A40" s="320" t="s">
        <v>196</v>
      </c>
      <c r="B40" s="320"/>
      <c r="C40" s="320"/>
      <c r="D40" s="107">
        <v>80</v>
      </c>
      <c r="E40" s="107">
        <v>80</v>
      </c>
      <c r="F40" s="332">
        <v>81</v>
      </c>
      <c r="G40" s="332"/>
      <c r="H40" s="332"/>
      <c r="I40" s="322">
        <f>SUM(D40:F40)</f>
        <v>241</v>
      </c>
      <c r="J40" s="322"/>
      <c r="K40" s="322"/>
      <c r="M40" s="309" t="s">
        <v>174</v>
      </c>
      <c r="N40" s="300" t="s">
        <v>175</v>
      </c>
      <c r="O40" s="301"/>
      <c r="P40" s="302"/>
      <c r="Q40" s="294" t="s">
        <v>176</v>
      </c>
      <c r="R40" s="295"/>
      <c r="S40" s="295"/>
      <c r="T40" s="295"/>
      <c r="U40" s="295"/>
      <c r="V40" s="295"/>
      <c r="W40" s="295"/>
      <c r="X40" s="295"/>
      <c r="Y40" s="295"/>
      <c r="Z40" s="295"/>
      <c r="AA40" s="295"/>
      <c r="AB40" s="295"/>
      <c r="AC40" s="295"/>
      <c r="AD40" s="295"/>
      <c r="AE40" s="295"/>
      <c r="AF40" s="295"/>
      <c r="AG40" s="296"/>
      <c r="AH40" s="291">
        <f>SUM(F32:AJ32)</f>
        <v>490</v>
      </c>
      <c r="AI40" s="292"/>
      <c r="AJ40" s="126" t="s">
        <v>177</v>
      </c>
      <c r="AK40" s="291">
        <f>ROUNDUP(AH40/450,0)</f>
        <v>2</v>
      </c>
      <c r="AL40" s="292"/>
      <c r="AM40" s="322">
        <f>MIN(AH40:AK42)</f>
        <v>1</v>
      </c>
      <c r="AN40" s="322"/>
    </row>
    <row r="41" spans="1:40" ht="18" customHeight="1">
      <c r="A41" s="304"/>
      <c r="B41" s="304"/>
      <c r="C41" s="304"/>
      <c r="D41" s="66"/>
      <c r="E41" s="66"/>
      <c r="F41" s="66"/>
      <c r="G41" s="66"/>
      <c r="H41" s="66"/>
      <c r="I41" s="66" t="s">
        <v>204</v>
      </c>
      <c r="J41" s="66"/>
      <c r="K41" s="66"/>
      <c r="M41" s="310"/>
      <c r="N41" s="303"/>
      <c r="O41" s="304"/>
      <c r="P41" s="305"/>
      <c r="Q41" s="297" t="s">
        <v>179</v>
      </c>
      <c r="R41" s="298"/>
      <c r="S41" s="298"/>
      <c r="T41" s="298"/>
      <c r="U41" s="298"/>
      <c r="V41" s="298"/>
      <c r="W41" s="298"/>
      <c r="X41" s="298"/>
      <c r="Y41" s="298"/>
      <c r="Z41" s="298"/>
      <c r="AA41" s="298"/>
      <c r="AB41" s="298"/>
      <c r="AC41" s="298"/>
      <c r="AD41" s="298"/>
      <c r="AE41" s="298"/>
      <c r="AF41" s="298"/>
      <c r="AG41" s="299"/>
      <c r="AH41" s="288">
        <f>COUNTA(B12:B30)</f>
        <v>9</v>
      </c>
      <c r="AI41" s="293"/>
      <c r="AJ41" s="132" t="s">
        <v>180</v>
      </c>
      <c r="AK41" s="291">
        <f>ROUNDUP(AH41/10,0)</f>
        <v>1</v>
      </c>
      <c r="AL41" s="292"/>
      <c r="AM41" s="322"/>
      <c r="AN41" s="322"/>
    </row>
    <row r="42" spans="1:40" ht="18" customHeight="1">
      <c r="A42" s="349"/>
      <c r="B42" s="349"/>
      <c r="C42" s="349"/>
      <c r="D42" s="66"/>
      <c r="E42" s="66"/>
      <c r="F42" s="349"/>
      <c r="G42" s="349"/>
      <c r="H42" s="349"/>
      <c r="I42" s="322">
        <f>I40/3</f>
        <v>80.333333333333329</v>
      </c>
      <c r="J42" s="322"/>
      <c r="K42" s="322"/>
      <c r="M42" s="311"/>
      <c r="N42" s="306"/>
      <c r="O42" s="307"/>
      <c r="P42" s="308"/>
      <c r="Q42" s="297" t="s">
        <v>181</v>
      </c>
      <c r="R42" s="298"/>
      <c r="S42" s="298"/>
      <c r="T42" s="298"/>
      <c r="U42" s="298"/>
      <c r="V42" s="298"/>
      <c r="W42" s="298"/>
      <c r="X42" s="298"/>
      <c r="Y42" s="298"/>
      <c r="Z42" s="298"/>
      <c r="AA42" s="298"/>
      <c r="AB42" s="298"/>
      <c r="AC42" s="298"/>
      <c r="AD42" s="298"/>
      <c r="AE42" s="298"/>
      <c r="AF42" s="298"/>
      <c r="AG42" s="299"/>
      <c r="AH42" s="291">
        <f>ROUNDDOWN(I42,1)</f>
        <v>80.3</v>
      </c>
      <c r="AI42" s="292"/>
      <c r="AJ42" s="133" t="s">
        <v>180</v>
      </c>
      <c r="AK42" s="291">
        <f>ROUNDUP(AH42/40,0)</f>
        <v>3</v>
      </c>
      <c r="AL42" s="292"/>
      <c r="AM42" s="322"/>
      <c r="AN42" s="322"/>
    </row>
    <row r="43" spans="1:40" ht="18" customHeight="1">
      <c r="B43" s="62"/>
      <c r="I43" s="349"/>
      <c r="J43" s="349"/>
      <c r="K43" s="349"/>
      <c r="M43" s="107"/>
      <c r="N43" s="297" t="s">
        <v>184</v>
      </c>
      <c r="O43" s="298"/>
      <c r="P43" s="298"/>
      <c r="Q43" s="298"/>
      <c r="R43" s="298"/>
      <c r="S43" s="298"/>
      <c r="T43" s="298"/>
      <c r="U43" s="298"/>
      <c r="V43" s="298"/>
      <c r="W43" s="298"/>
      <c r="X43" s="298"/>
      <c r="Y43" s="298"/>
      <c r="Z43" s="298"/>
      <c r="AA43" s="298"/>
      <c r="AB43" s="298"/>
      <c r="AC43" s="298"/>
      <c r="AD43" s="298"/>
      <c r="AE43" s="298"/>
      <c r="AF43" s="298"/>
      <c r="AG43" s="299"/>
      <c r="AH43" s="290"/>
      <c r="AI43" s="290"/>
      <c r="AJ43" s="290"/>
      <c r="AK43" s="290"/>
      <c r="AL43" s="290"/>
      <c r="AM43" s="288" cm="1">
        <f t="array" ref="AM43">ROUNDUP(_xlfn.IFS(AM40&lt;2,1,AND(AM40&lt;=2,AM40&lt;6),AM40-1,AM40&gt;=6,AM40/2*3),1)</f>
        <v>1</v>
      </c>
      <c r="AN43" s="289"/>
    </row>
    <row r="44" spans="1:40" ht="5.0999999999999996" customHeight="1">
      <c r="A44" s="83"/>
      <c r="B44" s="83"/>
      <c r="C44" s="83"/>
      <c r="D44" s="83"/>
      <c r="E44" s="83"/>
      <c r="F44" s="83"/>
      <c r="G44" s="83"/>
      <c r="H44" s="83"/>
      <c r="I44" s="83"/>
      <c r="J44" s="60"/>
      <c r="K44" s="60"/>
      <c r="L44" s="60"/>
      <c r="M44" s="102"/>
      <c r="N44" s="60"/>
      <c r="W44" s="66"/>
      <c r="X44" s="60"/>
      <c r="Y44" s="60"/>
      <c r="Z44" s="60"/>
      <c r="AA44" s="60"/>
      <c r="AB44" s="60"/>
      <c r="AC44" s="60"/>
      <c r="AD44" s="60"/>
      <c r="AE44" s="60"/>
      <c r="AF44" s="60"/>
      <c r="AG44" s="60"/>
      <c r="AH44" s="60"/>
      <c r="AI44" s="60"/>
      <c r="AJ44" s="102"/>
      <c r="AK44" s="60"/>
      <c r="AL44" s="66"/>
      <c r="AM44" s="66"/>
      <c r="AN44" s="62"/>
    </row>
    <row r="45" spans="1:40" ht="21" customHeight="1">
      <c r="A45" s="67"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c r="A46" s="62"/>
      <c r="B46" s="66"/>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6"/>
      <c r="C47" s="98" t="s">
        <v>190</v>
      </c>
      <c r="D47" s="98" t="s">
        <v>191</v>
      </c>
      <c r="E47" s="97" t="s">
        <v>190</v>
      </c>
      <c r="F47" s="343" t="s">
        <v>191</v>
      </c>
      <c r="G47" s="343"/>
      <c r="H47" s="343"/>
      <c r="I47" s="340" t="s">
        <v>190</v>
      </c>
      <c r="J47" s="341"/>
      <c r="K47" s="342"/>
      <c r="L47" s="340" t="s">
        <v>191</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5"/>
      <c r="AM47" s="125"/>
      <c r="AN47" s="62"/>
    </row>
    <row r="48" spans="1:40" ht="18" customHeight="1">
      <c r="A48" s="62"/>
      <c r="B48" s="74" t="s">
        <v>192</v>
      </c>
      <c r="C48" s="97">
        <f>COUNTIFS($B$11:$B$30,C$46,$C$11:$C$30,"A",$E$11:$E$30,"*")</f>
        <v>1</v>
      </c>
      <c r="D48" s="97">
        <f>COUNTIFS($B$11:$B$30,C$46,$C$11:$C$30,"B",$E$11:$E$30,"*")</f>
        <v>0</v>
      </c>
      <c r="E48" s="97">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5"/>
      <c r="AM48" s="125"/>
      <c r="AN48" s="62"/>
    </row>
    <row r="49" spans="1:40" ht="18" customHeight="1">
      <c r="A49" s="62"/>
      <c r="B49" s="80" t="s">
        <v>193</v>
      </c>
      <c r="C49" s="109"/>
      <c r="D49" s="109"/>
      <c r="E49" s="97">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5"/>
      <c r="AM49" s="125"/>
      <c r="AN49" s="62"/>
    </row>
    <row r="50" spans="1:40" ht="18" customHeight="1">
      <c r="A50" s="62"/>
      <c r="B50" s="80" t="s">
        <v>194</v>
      </c>
      <c r="C50" s="347"/>
      <c r="D50" s="348"/>
      <c r="E50" s="340">
        <f>IF($AK$3="４週",SUMIFS($AK$11:$AK$30,$B$11:$B$30,E46)/4/$AH$5,IF($AK$3="歴月",SUMIFS($AK$11:$AK$30,$B$11:$B$30,E46)/$AL$5,"記載する期間を選択してください"))</f>
        <v>0</v>
      </c>
      <c r="F50" s="341"/>
      <c r="G50" s="341"/>
      <c r="H50" s="342"/>
      <c r="I50" s="340">
        <f>IF($AK$3="４週",SUMIFS($AK$11:$AK$30,$B$11:$B$30,I46)/4/$AH$5,IF($AK$3="歴月",SUMIFS($AK$11:$AK$30,$B$11:$B$30,I46)/$AL$5,"記載する期間を選択してください"))</f>
        <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6">
        <v>2</v>
      </c>
      <c r="D51" s="76"/>
      <c r="E51" s="76">
        <v>3</v>
      </c>
      <c r="F51" s="76"/>
      <c r="G51" s="76"/>
      <c r="H51" s="76"/>
      <c r="I51" s="76">
        <v>4</v>
      </c>
      <c r="J51" s="76"/>
      <c r="K51" s="76"/>
      <c r="L51" s="76"/>
      <c r="M51" s="76"/>
      <c r="N51" s="76"/>
      <c r="O51" s="76">
        <v>5</v>
      </c>
      <c r="P51" s="76"/>
      <c r="Q51" s="76"/>
      <c r="R51" s="76"/>
      <c r="S51" s="76"/>
      <c r="T51" s="76"/>
      <c r="U51" s="76">
        <v>6</v>
      </c>
      <c r="V51" s="76"/>
      <c r="W51" s="76"/>
      <c r="X51" s="76"/>
      <c r="Y51" s="76"/>
      <c r="Z51" s="76"/>
      <c r="AA51" s="76">
        <v>7</v>
      </c>
      <c r="AB51" s="76"/>
      <c r="AC51" s="76"/>
      <c r="AD51" s="76"/>
      <c r="AE51" s="76"/>
      <c r="AF51" s="76"/>
      <c r="AG51" s="76">
        <v>8</v>
      </c>
      <c r="AH51" s="76"/>
      <c r="AI51" s="76"/>
      <c r="AJ51" s="76"/>
      <c r="AK51" s="76"/>
      <c r="AL51" s="76">
        <v>9</v>
      </c>
      <c r="AM51" s="96"/>
      <c r="AN51" s="62"/>
    </row>
    <row r="52" spans="1:40" ht="15" customHeight="1">
      <c r="A52" s="60" t="s">
        <v>118</v>
      </c>
      <c r="B52" s="87"/>
      <c r="C52" s="88"/>
      <c r="D52" s="88"/>
      <c r="E52" s="88"/>
      <c r="F52" s="89"/>
      <c r="G52" s="88"/>
      <c r="H52" s="76"/>
      <c r="I52" s="76"/>
      <c r="J52" s="76"/>
      <c r="K52" s="76"/>
      <c r="L52" s="76"/>
      <c r="M52" s="76"/>
      <c r="N52" s="76"/>
      <c r="O52" s="76"/>
      <c r="P52" s="76"/>
      <c r="Q52" s="76"/>
      <c r="R52" s="76">
        <v>6</v>
      </c>
      <c r="S52" s="76"/>
      <c r="T52" s="76"/>
      <c r="U52" s="76"/>
      <c r="V52" s="76"/>
      <c r="W52" s="76"/>
      <c r="X52" s="76">
        <v>7</v>
      </c>
      <c r="Y52" s="76"/>
      <c r="Z52" s="76"/>
      <c r="AA52" s="76"/>
      <c r="AB52" s="76"/>
      <c r="AC52" s="76"/>
      <c r="AD52" s="76">
        <v>8</v>
      </c>
      <c r="AE52" s="76"/>
      <c r="AF52" s="76"/>
      <c r="AG52" s="77"/>
      <c r="AH52" s="77"/>
      <c r="AI52" s="77"/>
      <c r="AJ52" s="77">
        <v>9</v>
      </c>
      <c r="AK52" s="75"/>
      <c r="AL52" s="75"/>
      <c r="AM52" s="62"/>
    </row>
    <row r="53" spans="1:40" s="60" customFormat="1" ht="15" customHeight="1">
      <c r="A53" s="60" t="s">
        <v>119</v>
      </c>
      <c r="B53" s="83"/>
      <c r="C53" s="83"/>
      <c r="D53" s="83"/>
      <c r="E53" s="83"/>
      <c r="F53" s="83"/>
      <c r="G53" s="83"/>
      <c r="H53" s="67"/>
      <c r="I53" s="67"/>
      <c r="J53" s="67"/>
      <c r="K53" s="67"/>
      <c r="L53" s="67"/>
      <c r="M53" s="67"/>
    </row>
    <row r="54" spans="1:40" s="60" customFormat="1" ht="15" customHeight="1">
      <c r="A54" s="60" t="s">
        <v>120</v>
      </c>
      <c r="B54" s="83"/>
      <c r="C54" s="83"/>
      <c r="D54" s="83"/>
      <c r="E54" s="83"/>
      <c r="F54" s="83"/>
      <c r="G54" s="83"/>
      <c r="H54" s="67"/>
      <c r="I54" s="67"/>
      <c r="J54" s="67"/>
      <c r="K54" s="67"/>
      <c r="L54" s="67"/>
      <c r="M54" s="67"/>
    </row>
    <row r="55" spans="1:40" s="60" customFormat="1" ht="15" customHeight="1">
      <c r="A55" s="60" t="s">
        <v>121</v>
      </c>
      <c r="B55" s="83"/>
      <c r="C55" s="83"/>
      <c r="D55" s="83"/>
      <c r="E55" s="83"/>
      <c r="F55" s="83"/>
      <c r="G55" s="83"/>
      <c r="H55" s="67"/>
      <c r="I55" s="67"/>
      <c r="J55" s="67"/>
      <c r="K55" s="67"/>
      <c r="L55" s="67"/>
      <c r="M55" s="67"/>
    </row>
    <row r="56" spans="1:40" s="60" customFormat="1" ht="15" customHeight="1">
      <c r="A56" s="60" t="s">
        <v>122</v>
      </c>
      <c r="B56" s="83"/>
      <c r="C56" s="83"/>
      <c r="D56" s="83"/>
      <c r="E56" s="83"/>
      <c r="F56" s="83"/>
      <c r="G56" s="83"/>
      <c r="H56" s="67"/>
      <c r="I56" s="67"/>
      <c r="J56" s="67"/>
      <c r="K56" s="67"/>
      <c r="L56" s="67"/>
      <c r="M56" s="67"/>
    </row>
    <row r="57" spans="1:40" ht="15" customHeight="1">
      <c r="A57" s="60" t="s">
        <v>123</v>
      </c>
      <c r="B57" s="90"/>
      <c r="C57" s="60"/>
      <c r="D57" s="60"/>
      <c r="E57" s="60"/>
      <c r="F57" s="60"/>
      <c r="G57" s="60"/>
    </row>
    <row r="58" spans="1:40" ht="15" customHeight="1">
      <c r="A58" s="60" t="s">
        <v>124</v>
      </c>
      <c r="B58" s="90"/>
      <c r="C58" s="60"/>
      <c r="D58" s="60"/>
      <c r="E58" s="60"/>
      <c r="F58" s="60"/>
      <c r="G58" s="60"/>
    </row>
    <row r="59" spans="1:40" ht="15" customHeight="1">
      <c r="A59" s="60"/>
      <c r="B59" s="74" t="s">
        <v>125</v>
      </c>
      <c r="C59" s="322" t="s">
        <v>126</v>
      </c>
      <c r="D59" s="322"/>
      <c r="E59" s="322"/>
      <c r="F59" s="60"/>
      <c r="G59" s="60"/>
    </row>
    <row r="60" spans="1:40" ht="15" customHeight="1">
      <c r="A60" s="60"/>
      <c r="B60" s="93" t="s">
        <v>127</v>
      </c>
      <c r="C60" s="346" t="s">
        <v>128</v>
      </c>
      <c r="D60" s="346"/>
      <c r="E60" s="346"/>
      <c r="F60" s="60"/>
      <c r="G60" s="60"/>
    </row>
    <row r="61" spans="1:40" ht="15" customHeight="1">
      <c r="A61" s="60"/>
      <c r="B61" s="93" t="s">
        <v>129</v>
      </c>
      <c r="C61" s="346" t="s">
        <v>130</v>
      </c>
      <c r="D61" s="346"/>
      <c r="E61" s="346"/>
      <c r="F61" s="60"/>
      <c r="G61" s="60"/>
    </row>
    <row r="62" spans="1:40" ht="15" customHeight="1">
      <c r="A62" s="60"/>
      <c r="B62" s="93" t="s">
        <v>131</v>
      </c>
      <c r="C62" s="346" t="s">
        <v>132</v>
      </c>
      <c r="D62" s="346"/>
      <c r="E62" s="346"/>
      <c r="F62" s="60"/>
      <c r="G62" s="60"/>
    </row>
    <row r="63" spans="1:40" ht="15" customHeight="1">
      <c r="A63" s="60"/>
      <c r="B63" s="93" t="s">
        <v>133</v>
      </c>
      <c r="C63" s="346" t="s">
        <v>134</v>
      </c>
      <c r="D63" s="346"/>
      <c r="E63" s="346"/>
      <c r="F63" s="60"/>
      <c r="G63" s="60"/>
    </row>
    <row r="64" spans="1:40" ht="15" customHeight="1">
      <c r="A64" s="60"/>
      <c r="B64" s="60" t="s">
        <v>135</v>
      </c>
      <c r="C64" s="60"/>
      <c r="D64" s="60"/>
      <c r="E64" s="60"/>
      <c r="F64" s="60"/>
      <c r="G64" s="60"/>
    </row>
    <row r="65" spans="1:7" ht="15" customHeight="1">
      <c r="A65" s="60"/>
      <c r="B65" s="60" t="s">
        <v>136</v>
      </c>
      <c r="C65" s="60"/>
      <c r="D65" s="60"/>
      <c r="E65" s="60"/>
      <c r="F65" s="60"/>
      <c r="G65" s="60"/>
    </row>
    <row r="66" spans="1:7" ht="15" customHeight="1">
      <c r="A66" s="60"/>
      <c r="B66" s="60" t="s">
        <v>137</v>
      </c>
      <c r="C66" s="60"/>
      <c r="D66" s="60"/>
      <c r="E66" s="60"/>
      <c r="F66" s="60"/>
      <c r="G66" s="60"/>
    </row>
    <row r="67" spans="1:7" ht="15" customHeight="1">
      <c r="A67" s="60" t="s">
        <v>138</v>
      </c>
      <c r="B67" s="90"/>
      <c r="C67" s="60"/>
      <c r="D67" s="60"/>
      <c r="E67" s="60"/>
      <c r="F67" s="60"/>
      <c r="G67" s="60"/>
    </row>
    <row r="68" spans="1:7" ht="15" customHeight="1">
      <c r="A68" s="60" t="s">
        <v>139</v>
      </c>
      <c r="B68" s="90"/>
      <c r="C68" s="60"/>
      <c r="D68" s="60"/>
      <c r="E68" s="60"/>
      <c r="F68" s="60"/>
      <c r="G68" s="60"/>
    </row>
    <row r="69" spans="1:7" ht="15" customHeight="1">
      <c r="A69" s="60" t="s">
        <v>140</v>
      </c>
      <c r="B69" s="90"/>
      <c r="C69" s="60"/>
      <c r="D69" s="60"/>
      <c r="E69" s="60"/>
      <c r="F69" s="60"/>
      <c r="G69" s="60"/>
    </row>
    <row r="70" spans="1:7" ht="15" customHeight="1">
      <c r="A70" s="60" t="s">
        <v>141</v>
      </c>
      <c r="B70" s="90"/>
      <c r="C70" s="60"/>
      <c r="D70" s="60"/>
      <c r="E70" s="60"/>
      <c r="F70" s="60"/>
      <c r="G70" s="60"/>
    </row>
    <row r="71" spans="1:7" ht="15" customHeight="1">
      <c r="A71" s="60" t="s">
        <v>142</v>
      </c>
      <c r="B71" s="90"/>
      <c r="C71" s="60"/>
      <c r="D71" s="60"/>
      <c r="E71" s="60"/>
      <c r="F71" s="60"/>
      <c r="G71" s="60"/>
    </row>
    <row r="72" spans="1:7" ht="15" customHeight="1">
      <c r="A72" s="60" t="s">
        <v>143</v>
      </c>
      <c r="B72" s="90"/>
      <c r="C72" s="60"/>
      <c r="D72" s="60"/>
      <c r="E72" s="60"/>
      <c r="F72" s="60"/>
      <c r="G72" s="60"/>
    </row>
    <row r="73" spans="1:7" ht="15" customHeight="1">
      <c r="A73" s="60"/>
      <c r="B73" s="60" t="s">
        <v>144</v>
      </c>
      <c r="C73" s="60"/>
      <c r="D73" s="60"/>
      <c r="E73" s="60"/>
      <c r="F73" s="60"/>
      <c r="G73" s="60"/>
    </row>
    <row r="74" spans="1:7" ht="15" customHeight="1">
      <c r="A74" s="60"/>
      <c r="B74" s="60" t="s">
        <v>145</v>
      </c>
      <c r="C74" s="60"/>
      <c r="D74" s="60"/>
      <c r="E74" s="60"/>
      <c r="F74" s="60"/>
      <c r="G74" s="60"/>
    </row>
    <row r="75" spans="1:7" ht="15" customHeight="1">
      <c r="A75" s="60" t="s">
        <v>146</v>
      </c>
      <c r="B75" s="90"/>
      <c r="C75" s="60"/>
      <c r="D75" s="60"/>
      <c r="E75" s="60"/>
      <c r="F75" s="60"/>
      <c r="G75" s="60"/>
    </row>
    <row r="76" spans="1:7" ht="15" customHeight="1">
      <c r="A76" s="60" t="s">
        <v>147</v>
      </c>
      <c r="B76" s="90"/>
      <c r="C76" s="60"/>
      <c r="D76" s="60"/>
      <c r="E76" s="60"/>
      <c r="F76" s="60"/>
      <c r="G76" s="60"/>
    </row>
    <row r="77" spans="1:7" ht="15" customHeight="1">
      <c r="A77" s="60" t="s">
        <v>148</v>
      </c>
      <c r="B77" s="90"/>
      <c r="C77" s="60"/>
      <c r="D77" s="60"/>
      <c r="E77" s="60"/>
      <c r="F77" s="60"/>
      <c r="G77" s="60"/>
    </row>
    <row r="78" spans="1:7" ht="15" customHeight="1">
      <c r="A78" s="60" t="s">
        <v>149</v>
      </c>
      <c r="B78" s="90"/>
      <c r="C78" s="60"/>
      <c r="D78" s="60"/>
      <c r="E78" s="60"/>
      <c r="F78" s="60"/>
      <c r="G78" s="60"/>
    </row>
    <row r="79" spans="1:7" ht="15" customHeight="1">
      <c r="A79" s="60" t="s">
        <v>150</v>
      </c>
      <c r="B79" s="90"/>
      <c r="C79" s="60"/>
      <c r="D79" s="60"/>
      <c r="E79" s="60"/>
      <c r="F79" s="60"/>
      <c r="G79" s="60"/>
    </row>
    <row r="80" spans="1:7" ht="15" customHeight="1">
      <c r="A80" s="60" t="s">
        <v>151</v>
      </c>
      <c r="B80" s="90"/>
      <c r="C80" s="60"/>
      <c r="D80" s="60"/>
      <c r="E80" s="60"/>
      <c r="F80" s="60"/>
      <c r="G80" s="60"/>
    </row>
    <row r="81" spans="1:7" ht="15" customHeight="1">
      <c r="A81" s="60" t="s">
        <v>152</v>
      </c>
      <c r="B81" s="90"/>
      <c r="C81" s="60"/>
      <c r="D81" s="60"/>
      <c r="E81" s="60"/>
      <c r="F81" s="60"/>
      <c r="G81" s="60"/>
    </row>
    <row r="82" spans="1:7" ht="15" customHeight="1">
      <c r="A82" s="60" t="s">
        <v>153</v>
      </c>
      <c r="B82" s="90"/>
      <c r="C82" s="60"/>
      <c r="D82" s="60"/>
      <c r="E82" s="60"/>
      <c r="F82" s="60"/>
      <c r="G82" s="60"/>
    </row>
  </sheetData>
  <mergeCells count="131">
    <mergeCell ref="AP1:AR5"/>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hyperlinks>
    <hyperlink ref="AP1:AR5" location="表紙!A1" display="表紙!A1" xr:uid="{B7EAFEF1-33E2-41FD-B2FD-F65FC75A7F89}"/>
  </hyperlink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R81"/>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206</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100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129</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8" customHeight="1">
      <c r="A13" s="73">
        <v>3</v>
      </c>
      <c r="B13" s="99" t="s">
        <v>208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209</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c r="AN37"/>
      <c r="AO37"/>
      <c r="AP37"/>
      <c r="AQ37"/>
    </row>
    <row r="38" spans="1:43" ht="18" customHeight="1">
      <c r="A38" s="361" t="s">
        <v>213</v>
      </c>
      <c r="B38" s="361"/>
      <c r="C38" s="361"/>
      <c r="D38" s="68">
        <v>1400</v>
      </c>
      <c r="E38" s="68">
        <v>1310</v>
      </c>
      <c r="F38" s="362">
        <v>1400</v>
      </c>
      <c r="G38" s="362"/>
      <c r="H38" s="362"/>
      <c r="I38" s="362">
        <v>1470</v>
      </c>
      <c r="J38" s="362"/>
      <c r="K38" s="362"/>
      <c r="L38" s="362">
        <v>1470</v>
      </c>
      <c r="M38" s="362"/>
      <c r="N38" s="362"/>
      <c r="O38" s="362">
        <v>1330</v>
      </c>
      <c r="P38" s="362"/>
      <c r="Q38" s="362"/>
      <c r="R38" s="362">
        <v>1400</v>
      </c>
      <c r="S38" s="362"/>
      <c r="T38" s="362"/>
      <c r="U38" s="362">
        <v>1400</v>
      </c>
      <c r="V38" s="362"/>
      <c r="W38" s="362"/>
      <c r="X38" s="362">
        <v>1330</v>
      </c>
      <c r="Y38" s="362"/>
      <c r="Z38" s="362"/>
      <c r="AA38" s="362">
        <v>1330</v>
      </c>
      <c r="AB38" s="362"/>
      <c r="AC38" s="362"/>
      <c r="AD38" s="362">
        <v>1330</v>
      </c>
      <c r="AE38" s="362"/>
      <c r="AF38" s="362"/>
      <c r="AG38" s="362">
        <v>1400</v>
      </c>
      <c r="AH38" s="362"/>
      <c r="AI38" s="362"/>
      <c r="AJ38" s="346">
        <f>SUM(D38:AI38)</f>
        <v>16570</v>
      </c>
      <c r="AK38" s="346"/>
      <c r="AL38" s="364">
        <f>ROUNDUP(AJ38/AJ39,1)</f>
        <v>70</v>
      </c>
      <c r="AM38"/>
      <c r="AN38"/>
      <c r="AO38"/>
      <c r="AP38"/>
      <c r="AQ38"/>
    </row>
    <row r="39" spans="1:43" ht="18" customHeight="1">
      <c r="A39" s="361" t="s">
        <v>214</v>
      </c>
      <c r="B39" s="361"/>
      <c r="C39" s="361"/>
      <c r="D39" s="68">
        <v>20</v>
      </c>
      <c r="E39" s="68">
        <v>19</v>
      </c>
      <c r="F39" s="362">
        <v>20</v>
      </c>
      <c r="G39" s="362"/>
      <c r="H39" s="362"/>
      <c r="I39" s="362">
        <v>21</v>
      </c>
      <c r="J39" s="362"/>
      <c r="K39" s="362"/>
      <c r="L39" s="362">
        <v>21</v>
      </c>
      <c r="M39" s="362"/>
      <c r="N39" s="362"/>
      <c r="O39" s="362">
        <v>19</v>
      </c>
      <c r="P39" s="362"/>
      <c r="Q39" s="362"/>
      <c r="R39" s="362">
        <v>20</v>
      </c>
      <c r="S39" s="362"/>
      <c r="T39" s="362"/>
      <c r="U39" s="362">
        <v>20</v>
      </c>
      <c r="V39" s="362"/>
      <c r="W39" s="362"/>
      <c r="X39" s="362">
        <v>19</v>
      </c>
      <c r="Y39" s="362"/>
      <c r="Z39" s="362"/>
      <c r="AA39" s="362">
        <v>19</v>
      </c>
      <c r="AB39" s="362"/>
      <c r="AC39" s="362"/>
      <c r="AD39" s="362">
        <v>19</v>
      </c>
      <c r="AE39" s="362"/>
      <c r="AF39" s="362"/>
      <c r="AG39" s="362">
        <v>20</v>
      </c>
      <c r="AH39" s="362"/>
      <c r="AI39" s="362"/>
      <c r="AJ39" s="346">
        <f>+SUM(D39:AI39)</f>
        <v>237</v>
      </c>
      <c r="AK39" s="346"/>
      <c r="AL39" s="365"/>
      <c r="AM39"/>
      <c r="AN39"/>
      <c r="AO39"/>
      <c r="AP39"/>
      <c r="AQ39"/>
    </row>
    <row r="40" spans="1:43" ht="5.0999999999999996" customHeight="1">
      <c r="A40" s="83"/>
      <c r="B40" s="83"/>
      <c r="C40" s="83"/>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2"/>
      <c r="AK40" s="60"/>
      <c r="AL40" s="66"/>
      <c r="AM40" s="66"/>
      <c r="AN40" s="62"/>
    </row>
    <row r="41" spans="1:43" ht="18" customHeight="1">
      <c r="A41" s="67" t="s">
        <v>166</v>
      </c>
      <c r="B41" s="60"/>
      <c r="D41" s="60"/>
      <c r="E41" s="60"/>
      <c r="F41" s="60"/>
      <c r="G41" s="60"/>
      <c r="H41" s="60"/>
      <c r="I41" s="60"/>
      <c r="J41" s="60"/>
      <c r="K41" s="60"/>
      <c r="L41" s="60"/>
      <c r="M41" s="60"/>
      <c r="N41" s="60"/>
      <c r="O41" s="60"/>
      <c r="P41" s="60"/>
      <c r="Q41" s="60"/>
      <c r="R41" s="60"/>
      <c r="S41" s="60"/>
      <c r="T41" s="60"/>
      <c r="U41" s="60"/>
      <c r="V41" s="60"/>
      <c r="W41" s="66"/>
      <c r="X41" s="60"/>
      <c r="Y41" s="60"/>
      <c r="Z41" s="60"/>
      <c r="AA41" s="60"/>
      <c r="AB41" s="60"/>
      <c r="AC41" s="60"/>
      <c r="AD41" s="60"/>
      <c r="AE41" s="60"/>
      <c r="AF41" s="60"/>
      <c r="AG41" s="60"/>
      <c r="AH41" s="60"/>
      <c r="AI41" s="60"/>
      <c r="AJ41" s="102"/>
      <c r="AK41" s="60"/>
      <c r="AL41" s="66"/>
      <c r="AM41" s="66"/>
      <c r="AN41" s="62"/>
    </row>
    <row r="42" spans="1:43" ht="18" customHeight="1">
      <c r="A42" s="322" t="s">
        <v>170</v>
      </c>
      <c r="B42" s="322"/>
      <c r="C42" s="322" t="s">
        <v>207</v>
      </c>
      <c r="D42" s="322"/>
      <c r="E42" s="322" t="s">
        <v>209</v>
      </c>
      <c r="F42" s="322"/>
      <c r="G42" s="322"/>
      <c r="H42" s="322"/>
      <c r="I42" s="322" t="s">
        <v>215</v>
      </c>
      <c r="J42" s="322"/>
      <c r="K42" s="322"/>
      <c r="L42" s="322"/>
      <c r="M42" s="322"/>
      <c r="N42" s="322"/>
      <c r="O42"/>
      <c r="P42"/>
      <c r="Q42"/>
      <c r="R42"/>
      <c r="S42"/>
      <c r="T42"/>
      <c r="U42"/>
      <c r="W42" s="66"/>
      <c r="X42" s="60"/>
      <c r="Y42" s="60"/>
      <c r="Z42" s="60"/>
      <c r="AA42" s="60"/>
      <c r="AB42" s="60"/>
      <c r="AC42" s="60"/>
      <c r="AD42" s="60"/>
      <c r="AE42" s="60"/>
      <c r="AF42" s="60"/>
      <c r="AG42" s="60"/>
      <c r="AH42" s="60"/>
      <c r="AI42" s="60"/>
      <c r="AJ42" s="102"/>
      <c r="AK42" s="60"/>
      <c r="AL42" s="66"/>
      <c r="AM42" s="66"/>
      <c r="AN42" s="62"/>
    </row>
    <row r="43" spans="1:43" ht="18" customHeight="1">
      <c r="A43" s="320" t="s">
        <v>172</v>
      </c>
      <c r="B43" s="320"/>
      <c r="C43" s="357">
        <f>ROUNDDOWN(IF(AL38&lt;=60,1,1+ROUNDUP((AL38-60)/40,0)),1)</f>
        <v>2</v>
      </c>
      <c r="D43" s="357"/>
      <c r="E43" s="357">
        <f>ROUNDDOWN(AL38/2,1)</f>
        <v>35</v>
      </c>
      <c r="F43" s="357"/>
      <c r="G43" s="357"/>
      <c r="H43" s="357"/>
      <c r="I43" s="357">
        <f>ROUNDDOWN(AL38/4,1)</f>
        <v>17.5</v>
      </c>
      <c r="J43" s="357"/>
      <c r="K43" s="357"/>
      <c r="L43" s="357"/>
      <c r="M43" s="357"/>
      <c r="N43" s="357"/>
      <c r="O43"/>
      <c r="P43"/>
      <c r="Q43"/>
      <c r="R43"/>
      <c r="S43"/>
      <c r="T43"/>
      <c r="U43"/>
      <c r="W43" s="66"/>
      <c r="X43" s="60"/>
      <c r="Y43" s="60"/>
      <c r="Z43" s="60"/>
      <c r="AA43" s="60"/>
      <c r="AB43" s="60"/>
      <c r="AC43" s="60"/>
      <c r="AD43" s="60"/>
      <c r="AE43" s="60"/>
      <c r="AF43" s="60"/>
      <c r="AG43" s="60"/>
      <c r="AH43" s="60"/>
      <c r="AI43" s="60"/>
      <c r="AJ43" s="102"/>
      <c r="AK43" s="60"/>
      <c r="AL43" s="66"/>
      <c r="AM43" s="66"/>
      <c r="AN43" s="62"/>
    </row>
    <row r="44" spans="1:43" ht="21" customHeight="1">
      <c r="A44" s="67"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c r="A45" s="62"/>
      <c r="B45" s="66"/>
      <c r="C45" s="337" t="str">
        <f>IF(VLOOKUP($AK$1,選択肢!$A$1:$J$32,C50,FALSE)=0,"-",VLOOKUP($AK$1,選択肢!$A$1:$J$32,C50,FALSE))</f>
        <v>管理者</v>
      </c>
      <c r="D45" s="338"/>
      <c r="E45" s="344" t="str">
        <f>IF(VLOOKUP($AK$1,選択肢!$A$1:$J$32,E50,FALSE)=0,"-",VLOOKUP($AK$1,選択肢!$A$1:$J$32,E50,FALSE))</f>
        <v>サービス管理責任者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生活支援員</v>
      </c>
      <c r="V45" s="338"/>
      <c r="W45" s="338"/>
      <c r="X45" s="338"/>
      <c r="Y45" s="338"/>
      <c r="Z45" s="345"/>
      <c r="AA45" s="337" t="str">
        <f>IF(VLOOKUP($AK$1,選択肢!$A$1:$J$32,AA50,FALSE)=0,"-",VLOOKUP($AK$1,選択肢!$A$1:$J$32,AA50,FALSE))</f>
        <v>-</v>
      </c>
      <c r="AB45" s="338"/>
      <c r="AC45" s="338"/>
      <c r="AD45" s="338"/>
      <c r="AE45" s="338"/>
      <c r="AF45" s="345"/>
      <c r="AG45" s="344" t="str">
        <f>IF(VLOOKUP($AK$1,選択肢!$A$1:$J$32,AG50,FALSE)=0,"-",VLOOKUP($AK$1,選択肢!$A$1:$J$32,AG50,FALSE))</f>
        <v>-</v>
      </c>
      <c r="AH45" s="344"/>
      <c r="AI45" s="344"/>
      <c r="AJ45" s="344"/>
      <c r="AK45" s="344"/>
      <c r="AL45" s="344" t="str">
        <f>IF(VLOOKUP($AK$1,選択肢!$A$1:$J$32,AL50,FALSE)=0,"-",VLOOKUP($AK$1,選択肢!$A$1:$J$32,AL50,FALSE))</f>
        <v>-</v>
      </c>
      <c r="AM45" s="344"/>
      <c r="AN45" s="62"/>
    </row>
    <row r="46" spans="1:43" ht="18" customHeight="1">
      <c r="A46" s="62"/>
      <c r="B46" s="66"/>
      <c r="C46" s="98" t="s">
        <v>190</v>
      </c>
      <c r="D46" s="98" t="s">
        <v>191</v>
      </c>
      <c r="E46" s="97" t="s">
        <v>190</v>
      </c>
      <c r="F46" s="343" t="s">
        <v>191</v>
      </c>
      <c r="G46" s="343"/>
      <c r="H46" s="343"/>
      <c r="I46" s="340" t="s">
        <v>190</v>
      </c>
      <c r="J46" s="341"/>
      <c r="K46" s="342"/>
      <c r="L46" s="340" t="s">
        <v>191</v>
      </c>
      <c r="M46" s="341"/>
      <c r="N46" s="342"/>
      <c r="O46" s="340" t="s">
        <v>190</v>
      </c>
      <c r="P46" s="341"/>
      <c r="Q46" s="342"/>
      <c r="R46" s="340" t="s">
        <v>191</v>
      </c>
      <c r="S46" s="341"/>
      <c r="T46" s="342"/>
      <c r="U46" s="340" t="s">
        <v>190</v>
      </c>
      <c r="V46" s="341"/>
      <c r="W46" s="342"/>
      <c r="X46" s="340" t="s">
        <v>191</v>
      </c>
      <c r="Y46" s="341"/>
      <c r="Z46" s="342"/>
      <c r="AA46" s="340" t="s">
        <v>190</v>
      </c>
      <c r="AB46" s="341"/>
      <c r="AC46" s="342"/>
      <c r="AD46" s="340" t="s">
        <v>191</v>
      </c>
      <c r="AE46" s="341"/>
      <c r="AF46" s="342"/>
      <c r="AG46" s="340" t="s">
        <v>190</v>
      </c>
      <c r="AH46" s="341"/>
      <c r="AI46" s="342"/>
      <c r="AJ46" s="340" t="s">
        <v>191</v>
      </c>
      <c r="AK46" s="342"/>
      <c r="AL46" s="97" t="s">
        <v>27</v>
      </c>
      <c r="AM46" s="97" t="s">
        <v>216</v>
      </c>
      <c r="AN46" s="62"/>
    </row>
    <row r="47" spans="1:43" ht="18" customHeight="1">
      <c r="A47" s="62"/>
      <c r="B47" s="74" t="s">
        <v>192</v>
      </c>
      <c r="C47" s="97">
        <f>COUNTIFS($B$11:$B$30,C$45,$C$11:$C$30,"A",$E$11:$E$30,"*")</f>
        <v>1</v>
      </c>
      <c r="D47" s="97">
        <f>COUNTIFS($B$11:$B$30,C$45,$C$11:$C$30,"B",$E$11:$E$30,"*")</f>
        <v>0</v>
      </c>
      <c r="E47" s="97">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97">
        <f>COUNTIFS($B$11:$B$30,AL$45,$C$11:$C$30,"A",$E$11:$E$30,"*")</f>
        <v>0</v>
      </c>
      <c r="AM47" s="97">
        <f>COUNTIFS($B$11:$B$30,AL$45,$C$11:$C$30,"B",$E$11:$E$30,"*")</f>
        <v>0</v>
      </c>
      <c r="AN47" s="62"/>
    </row>
    <row r="48" spans="1:43" ht="18" customHeight="1">
      <c r="A48" s="62"/>
      <c r="B48" s="80" t="s">
        <v>193</v>
      </c>
      <c r="C48" s="97">
        <f>COUNTIFS($B$11:$B$30,C$45,$C$11:$C$30,"C",$E$11:$E$30,"*")</f>
        <v>0</v>
      </c>
      <c r="D48" s="97">
        <f>COUNTIFS($B$11:$B$30,C$45,$C$11:$C$30,"D",$E$11:$E$30,"*")</f>
        <v>0</v>
      </c>
      <c r="E48" s="97">
        <f>COUNTIFS($B$11:$B$30,E$45,$C$11:$C$30,"C",$E$11:$E$30,"*")</f>
        <v>0</v>
      </c>
      <c r="F48" s="340">
        <f>COUNTIFS($B$11:$B$30,E$45,$C$11:$C$30,"D",$E$11:$E$30,"*")</f>
        <v>0</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1</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97">
        <f>COUNTIFS($B$11:$B$30,AL$45,$C$11:$C$30,"C",$E$11:$E$30,"*")</f>
        <v>0</v>
      </c>
      <c r="AM48" s="97">
        <f>COUNTIFS($B$11:$B$30,AL$45,$C$11:$C$30,"D",$E$11:$E$30,"*")</f>
        <v>0</v>
      </c>
      <c r="AN48" s="62"/>
    </row>
    <row r="49" spans="1:40" ht="24.9" customHeight="1">
      <c r="A49" s="62"/>
      <c r="B49" s="80" t="s">
        <v>194</v>
      </c>
      <c r="C49" s="337">
        <f>IF($AK$3="４週",SUMIFS($AK$11:$AK$30,$B$11:$B$30,C45)/4/$AH$5,IF($AK$3="歴月",SUMIFS($AK$11:$AK$30,$B$11:$B$30,C45)/$AL$5,"記載する期間を選択してください"))</f>
        <v>0</v>
      </c>
      <c r="D49" s="345"/>
      <c r="E49" s="358">
        <f>IF($AK$3="４週",SUMIFS($AK$11:$AK$30,$B$11:$B$30,E45)/4/$AH$5,IF($AK$3="歴月",SUMIFS($AK$11:$AK$30,$B$11:$B$30,E45)/$AL$5,"記載する期間を選択してください"))</f>
        <v>0</v>
      </c>
      <c r="F49" s="359"/>
      <c r="G49" s="359"/>
      <c r="H49" s="360"/>
      <c r="I49" s="337">
        <f>IF($AK$3="４週",SUMIFS($AK$11:$AK$30,$B$11:$B$30,I45)/4/$AH$5,IF($AK$3="歴月",SUMIFS($AK$11:$AK$30,$B$11:$B$30,I45)/$AL$5,"記載する期間を選択してください"))</f>
        <v>0</v>
      </c>
      <c r="J49" s="338"/>
      <c r="K49" s="338"/>
      <c r="L49" s="338"/>
      <c r="M49" s="338"/>
      <c r="N49" s="345"/>
      <c r="O49" s="337">
        <f>IF($AK$3="４週",SUMIFS($AK$11:$AK$30,$B$11:$B$30,O45)/4/$AH$5,IF($AK$3="歴月",SUMIFS($AK$11:$AK$30,$B$11:$B$30,O45)/$AL$5,"記載する期間を選択してください"))</f>
        <v>0</v>
      </c>
      <c r="P49" s="338"/>
      <c r="Q49" s="338"/>
      <c r="R49" s="338"/>
      <c r="S49" s="338"/>
      <c r="T49" s="345"/>
      <c r="U49" s="337">
        <f>IF($AK$3="４週",SUMIFS($AK$11:$AK$30,$B$11:$B$30,U45)/4/$AH$5,IF($AK$3="歴月",SUMIFS($AK$11:$AK$30,$B$11:$B$30,U45)/$AL$5,"記載する期間を選択してください"))</f>
        <v>0</v>
      </c>
      <c r="V49" s="338"/>
      <c r="W49" s="338"/>
      <c r="X49" s="338"/>
      <c r="Y49" s="338"/>
      <c r="Z49" s="345"/>
      <c r="AA49" s="337">
        <f>IF($AK$3="４週",SUMIFS($AK$11:$AK$30,$B$11:$B$30,AA45)/4/$AH$5,IF($AK$3="歴月",SUMIFS($AK$11:$AK$30,$B$11:$B$30,AA45)/$AL$5,"記載する期間を選択してください"))</f>
        <v>0</v>
      </c>
      <c r="AB49" s="338"/>
      <c r="AC49" s="338"/>
      <c r="AD49" s="338"/>
      <c r="AE49" s="338"/>
      <c r="AF49" s="345"/>
      <c r="AG49" s="337">
        <f>IF($AK$3="４週",SUMIFS($AK$11:$AK$30,$B$11:$B$30,AG45)/4/$AH$5,IF($AK$3="歴月",SUMIFS($AK$11:$AK$30,$B$11:$B$30,AG45)/$AL$5,"記載する期間を選択してください"))</f>
        <v>0</v>
      </c>
      <c r="AH49" s="338"/>
      <c r="AI49" s="338"/>
      <c r="AJ49" s="338"/>
      <c r="AK49" s="345"/>
      <c r="AL49" s="337">
        <f>IF($AK$3="４週",SUMIFS($AK$11:$AK$30,$B$11:$B$30,AL45)/4/$AH$5,IF($AK$3="歴月",SUMIFS($AK$11:$AK$30,$B$11:$B$30,AL45)/$AL$5,"記載する期間を選択してください"))</f>
        <v>0</v>
      </c>
      <c r="AM49" s="345"/>
      <c r="AN49" s="62"/>
    </row>
    <row r="50" spans="1:40" ht="5.0999999999999996" customHeight="1">
      <c r="A50" s="62"/>
      <c r="B50" s="59"/>
      <c r="C50" s="76">
        <v>2</v>
      </c>
      <c r="D50" s="76"/>
      <c r="E50" s="76">
        <v>3</v>
      </c>
      <c r="F50" s="76"/>
      <c r="G50" s="76"/>
      <c r="H50" s="76"/>
      <c r="I50" s="76">
        <v>4</v>
      </c>
      <c r="J50" s="76"/>
      <c r="K50" s="76"/>
      <c r="L50" s="76"/>
      <c r="M50" s="76"/>
      <c r="N50" s="76"/>
      <c r="O50" s="76">
        <v>5</v>
      </c>
      <c r="P50" s="76"/>
      <c r="Q50" s="76"/>
      <c r="R50" s="76"/>
      <c r="S50" s="76"/>
      <c r="T50" s="76"/>
      <c r="U50" s="76">
        <v>6</v>
      </c>
      <c r="V50" s="76"/>
      <c r="W50" s="76"/>
      <c r="X50" s="76"/>
      <c r="Y50" s="76"/>
      <c r="Z50" s="76"/>
      <c r="AA50" s="76">
        <v>7</v>
      </c>
      <c r="AB50" s="76"/>
      <c r="AC50" s="76"/>
      <c r="AD50" s="76"/>
      <c r="AE50" s="76"/>
      <c r="AF50" s="76"/>
      <c r="AG50" s="76">
        <v>8</v>
      </c>
      <c r="AH50" s="76"/>
      <c r="AI50" s="76"/>
      <c r="AJ50" s="76"/>
      <c r="AK50" s="76"/>
      <c r="AL50" s="76">
        <v>9</v>
      </c>
      <c r="AM50" s="96"/>
      <c r="AN50" s="62"/>
    </row>
    <row r="51" spans="1:40" ht="15" customHeight="1">
      <c r="A51" s="60" t="s">
        <v>118</v>
      </c>
      <c r="B51" s="87"/>
      <c r="C51" s="88"/>
      <c r="D51" s="88"/>
      <c r="E51" s="88"/>
      <c r="F51" s="89"/>
      <c r="G51" s="88"/>
      <c r="H51" s="76"/>
      <c r="I51" s="76"/>
      <c r="J51" s="76"/>
      <c r="K51" s="76"/>
      <c r="L51" s="76"/>
      <c r="M51" s="76"/>
      <c r="N51" s="76"/>
      <c r="O51" s="76"/>
      <c r="P51" s="76"/>
      <c r="Q51" s="76"/>
      <c r="R51" s="76">
        <v>6</v>
      </c>
      <c r="S51" s="76"/>
      <c r="T51" s="76"/>
      <c r="U51" s="76"/>
      <c r="V51" s="76"/>
      <c r="W51" s="76"/>
      <c r="X51" s="76">
        <v>7</v>
      </c>
      <c r="Y51" s="76"/>
      <c r="Z51" s="76"/>
      <c r="AA51" s="76"/>
      <c r="AB51" s="76"/>
      <c r="AC51" s="76"/>
      <c r="AD51" s="76">
        <v>8</v>
      </c>
      <c r="AE51" s="76"/>
      <c r="AF51" s="76"/>
      <c r="AG51" s="77"/>
      <c r="AH51" s="77"/>
      <c r="AI51" s="77"/>
      <c r="AJ51" s="77">
        <v>9</v>
      </c>
      <c r="AK51" s="75"/>
      <c r="AL51" s="75"/>
      <c r="AM51" s="62"/>
    </row>
    <row r="52" spans="1:40" s="60" customFormat="1" ht="15" customHeight="1">
      <c r="A52" s="60" t="s">
        <v>119</v>
      </c>
      <c r="B52" s="83"/>
      <c r="C52" s="83"/>
      <c r="D52" s="83"/>
      <c r="E52" s="83"/>
      <c r="F52" s="83"/>
      <c r="G52" s="83"/>
      <c r="H52" s="67"/>
      <c r="I52" s="67"/>
      <c r="J52" s="67"/>
      <c r="K52" s="67"/>
      <c r="L52" s="67"/>
      <c r="M52" s="67"/>
      <c r="N52" s="67"/>
      <c r="O52" s="67"/>
      <c r="P52" s="67"/>
      <c r="Q52" s="67"/>
      <c r="R52" s="67"/>
      <c r="S52" s="67"/>
      <c r="T52" s="67"/>
      <c r="U52" s="67"/>
      <c r="V52" s="67"/>
      <c r="W52" s="67"/>
      <c r="X52" s="67"/>
      <c r="Y52" s="67"/>
      <c r="Z52" s="67"/>
      <c r="AA52" s="67"/>
      <c r="AB52" s="67"/>
      <c r="AC52" s="67"/>
      <c r="AD52" s="67"/>
      <c r="AE52" s="67"/>
      <c r="AF52" s="67"/>
      <c r="AG52" s="67"/>
      <c r="AH52" s="67"/>
      <c r="AI52" s="67"/>
      <c r="AJ52" s="67"/>
      <c r="AK52" s="67"/>
      <c r="AL52" s="67"/>
      <c r="AM52" s="67"/>
    </row>
    <row r="53" spans="1:40" s="60" customFormat="1" ht="15" customHeight="1">
      <c r="A53" s="60" t="s">
        <v>120</v>
      </c>
      <c r="B53" s="83"/>
      <c r="C53" s="83"/>
      <c r="D53" s="83"/>
      <c r="E53" s="83"/>
      <c r="F53" s="83"/>
      <c r="G53" s="83"/>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row>
    <row r="54" spans="1:40" s="60" customFormat="1" ht="15" customHeight="1">
      <c r="A54" s="60" t="s">
        <v>121</v>
      </c>
      <c r="B54" s="83"/>
      <c r="C54" s="83"/>
      <c r="D54" s="83"/>
      <c r="E54" s="83"/>
      <c r="F54" s="83"/>
      <c r="G54" s="83"/>
      <c r="H54" s="67"/>
      <c r="I54" s="67"/>
      <c r="J54" s="67"/>
      <c r="K54" s="67"/>
      <c r="L54" s="67"/>
      <c r="M54" s="67"/>
      <c r="N54" s="67"/>
      <c r="O54" s="67"/>
      <c r="P54" s="67"/>
      <c r="Q54" s="67"/>
      <c r="R54" s="67"/>
      <c r="S54" s="67"/>
      <c r="T54" s="67"/>
      <c r="U54" s="67"/>
      <c r="V54" s="67"/>
      <c r="W54" s="67"/>
      <c r="X54" s="67"/>
      <c r="Y54" s="67"/>
      <c r="Z54" s="67"/>
      <c r="AA54" s="67"/>
      <c r="AB54" s="67"/>
      <c r="AC54" s="67"/>
      <c r="AD54" s="67"/>
      <c r="AE54" s="67"/>
      <c r="AF54" s="67"/>
      <c r="AG54" s="67"/>
      <c r="AH54" s="67"/>
      <c r="AI54" s="67"/>
      <c r="AJ54" s="67"/>
      <c r="AK54" s="67"/>
      <c r="AL54" s="67"/>
      <c r="AM54" s="67"/>
    </row>
    <row r="55" spans="1:40" s="60" customFormat="1" ht="15" customHeight="1">
      <c r="A55" s="60" t="s">
        <v>122</v>
      </c>
      <c r="B55" s="83"/>
      <c r="C55" s="83"/>
      <c r="D55" s="83"/>
      <c r="E55" s="83"/>
      <c r="F55" s="83"/>
      <c r="G55" s="83"/>
      <c r="H55" s="67"/>
      <c r="I55" s="67"/>
      <c r="J55" s="67"/>
      <c r="K55" s="67"/>
      <c r="L55" s="67"/>
      <c r="M55" s="67"/>
      <c r="N55" s="67"/>
      <c r="O55" s="67"/>
      <c r="P55" s="67"/>
      <c r="Q55" s="67"/>
      <c r="R55" s="67"/>
      <c r="S55" s="67"/>
      <c r="T55" s="67"/>
      <c r="U55" s="67"/>
      <c r="V55" s="67"/>
      <c r="W55" s="67"/>
      <c r="X55" s="67"/>
      <c r="Y55" s="67"/>
      <c r="Z55" s="67"/>
      <c r="AA55" s="67"/>
      <c r="AB55" s="67"/>
      <c r="AC55" s="67"/>
      <c r="AD55" s="67"/>
      <c r="AE55" s="67"/>
      <c r="AF55" s="67"/>
      <c r="AG55" s="67"/>
      <c r="AH55" s="67"/>
      <c r="AI55" s="67"/>
      <c r="AJ55" s="67"/>
      <c r="AK55" s="67"/>
      <c r="AL55" s="67"/>
      <c r="AM55" s="67"/>
    </row>
    <row r="56" spans="1:40" ht="15" customHeight="1">
      <c r="A56" s="60" t="s">
        <v>123</v>
      </c>
      <c r="B56" s="90"/>
      <c r="C56" s="60"/>
      <c r="D56" s="60"/>
      <c r="E56" s="60"/>
      <c r="F56" s="60"/>
      <c r="G56" s="60"/>
    </row>
    <row r="57" spans="1:40" ht="15" customHeight="1">
      <c r="A57" s="60" t="s">
        <v>124</v>
      </c>
      <c r="B57" s="90"/>
      <c r="C57" s="60"/>
      <c r="D57" s="60"/>
      <c r="E57" s="60"/>
      <c r="F57" s="60"/>
      <c r="G57" s="60"/>
    </row>
    <row r="58" spans="1:40" ht="15" customHeight="1">
      <c r="A58" s="60"/>
      <c r="B58" s="74" t="s">
        <v>125</v>
      </c>
      <c r="C58" s="322" t="s">
        <v>126</v>
      </c>
      <c r="D58" s="322"/>
      <c r="E58" s="322"/>
      <c r="F58" s="60"/>
      <c r="G58" s="60"/>
    </row>
    <row r="59" spans="1:40" ht="15" customHeight="1">
      <c r="A59" s="60"/>
      <c r="B59" s="93" t="s">
        <v>127</v>
      </c>
      <c r="C59" s="346" t="s">
        <v>128</v>
      </c>
      <c r="D59" s="346"/>
      <c r="E59" s="346"/>
      <c r="F59" s="60"/>
      <c r="G59" s="60"/>
    </row>
    <row r="60" spans="1:40" ht="15" customHeight="1">
      <c r="A60" s="60"/>
      <c r="B60" s="93" t="s">
        <v>129</v>
      </c>
      <c r="C60" s="346" t="s">
        <v>130</v>
      </c>
      <c r="D60" s="346"/>
      <c r="E60" s="346"/>
      <c r="F60" s="60"/>
      <c r="G60" s="60"/>
    </row>
    <row r="61" spans="1:40" ht="15" customHeight="1">
      <c r="A61" s="60"/>
      <c r="B61" s="93" t="s">
        <v>131</v>
      </c>
      <c r="C61" s="346" t="s">
        <v>132</v>
      </c>
      <c r="D61" s="346"/>
      <c r="E61" s="346"/>
      <c r="F61" s="60"/>
      <c r="G61" s="60"/>
    </row>
    <row r="62" spans="1:40" ht="15" customHeight="1">
      <c r="A62" s="60"/>
      <c r="B62" s="93" t="s">
        <v>133</v>
      </c>
      <c r="C62" s="346" t="s">
        <v>134</v>
      </c>
      <c r="D62" s="346"/>
      <c r="E62" s="346"/>
      <c r="F62" s="60"/>
      <c r="G62" s="60"/>
    </row>
    <row r="63" spans="1:40" ht="15" customHeight="1">
      <c r="A63" s="60"/>
      <c r="B63" s="60" t="s">
        <v>135</v>
      </c>
      <c r="C63" s="60"/>
      <c r="D63" s="60"/>
      <c r="E63" s="60"/>
      <c r="F63" s="60"/>
      <c r="G63" s="60"/>
    </row>
    <row r="64" spans="1:40" ht="15" customHeight="1">
      <c r="A64" s="60"/>
      <c r="B64" s="60" t="s">
        <v>136</v>
      </c>
      <c r="C64" s="60"/>
      <c r="D64" s="60"/>
      <c r="E64" s="60"/>
      <c r="F64" s="60"/>
      <c r="G64" s="60"/>
    </row>
    <row r="65" spans="1:7" ht="15" customHeight="1">
      <c r="A65" s="60"/>
      <c r="B65" s="60" t="s">
        <v>137</v>
      </c>
      <c r="C65" s="60"/>
      <c r="D65" s="60"/>
      <c r="E65" s="60"/>
      <c r="F65" s="60"/>
      <c r="G65" s="60"/>
    </row>
    <row r="66" spans="1:7" ht="15" customHeight="1">
      <c r="A66" s="60" t="s">
        <v>138</v>
      </c>
      <c r="B66" s="90"/>
      <c r="C66" s="60"/>
      <c r="D66" s="60"/>
      <c r="E66" s="60"/>
      <c r="F66" s="60"/>
      <c r="G66" s="60"/>
    </row>
    <row r="67" spans="1:7" ht="15" customHeight="1">
      <c r="A67" s="60" t="s">
        <v>139</v>
      </c>
      <c r="B67" s="90"/>
      <c r="C67" s="60"/>
      <c r="D67" s="60"/>
      <c r="E67" s="60"/>
      <c r="F67" s="60"/>
      <c r="G67" s="60"/>
    </row>
    <row r="68" spans="1:7" ht="15" customHeight="1">
      <c r="A68" s="60" t="s">
        <v>140</v>
      </c>
      <c r="B68" s="90"/>
      <c r="C68" s="60"/>
      <c r="D68" s="60"/>
      <c r="E68" s="60"/>
      <c r="F68" s="60"/>
      <c r="G68" s="60"/>
    </row>
    <row r="69" spans="1:7" ht="15" customHeight="1">
      <c r="A69" s="60" t="s">
        <v>141</v>
      </c>
      <c r="B69" s="90"/>
      <c r="C69" s="60"/>
      <c r="D69" s="60"/>
      <c r="E69" s="60"/>
      <c r="F69" s="60"/>
      <c r="G69" s="60"/>
    </row>
    <row r="70" spans="1:7" ht="15" customHeight="1">
      <c r="A70" s="60" t="s">
        <v>142</v>
      </c>
      <c r="B70" s="90"/>
      <c r="C70" s="60"/>
      <c r="D70" s="60"/>
      <c r="E70" s="60"/>
      <c r="F70" s="60"/>
      <c r="G70" s="60"/>
    </row>
    <row r="71" spans="1:7" ht="15" customHeight="1">
      <c r="A71" s="60" t="s">
        <v>143</v>
      </c>
      <c r="B71" s="90"/>
      <c r="C71" s="60"/>
      <c r="D71" s="60"/>
      <c r="E71" s="60"/>
      <c r="F71" s="60"/>
      <c r="G71" s="60"/>
    </row>
    <row r="72" spans="1:7" ht="15" customHeight="1">
      <c r="A72" s="60"/>
      <c r="B72" s="60" t="s">
        <v>144</v>
      </c>
      <c r="C72" s="60"/>
      <c r="D72" s="60"/>
      <c r="E72" s="60"/>
      <c r="F72" s="60"/>
      <c r="G72" s="60"/>
    </row>
    <row r="73" spans="1:7" ht="15" customHeight="1">
      <c r="A73" s="60"/>
      <c r="B73" s="60" t="s">
        <v>145</v>
      </c>
      <c r="C73" s="60"/>
      <c r="D73" s="60"/>
      <c r="E73" s="60"/>
      <c r="F73" s="60"/>
      <c r="G73" s="60"/>
    </row>
    <row r="74" spans="1:7" ht="15" customHeight="1">
      <c r="A74" s="60" t="s">
        <v>146</v>
      </c>
      <c r="B74" s="90"/>
      <c r="C74" s="60"/>
      <c r="D74" s="60"/>
      <c r="E74" s="60"/>
      <c r="F74" s="60"/>
      <c r="G74" s="60"/>
    </row>
    <row r="75" spans="1:7" ht="15" customHeight="1">
      <c r="A75" s="60" t="s">
        <v>147</v>
      </c>
      <c r="B75" s="90"/>
      <c r="C75" s="60"/>
      <c r="D75" s="60"/>
      <c r="E75" s="60"/>
      <c r="F75" s="60"/>
      <c r="G75" s="60"/>
    </row>
    <row r="76" spans="1:7" ht="15" customHeight="1">
      <c r="A76" s="60" t="s">
        <v>148</v>
      </c>
      <c r="B76" s="90"/>
      <c r="C76" s="60"/>
      <c r="D76" s="60"/>
      <c r="E76" s="60"/>
      <c r="F76" s="60"/>
      <c r="G76" s="60"/>
    </row>
    <row r="77" spans="1:7" ht="15" customHeight="1">
      <c r="A77" s="60" t="s">
        <v>149</v>
      </c>
      <c r="B77" s="90"/>
      <c r="C77" s="60"/>
      <c r="D77" s="60"/>
      <c r="E77" s="60"/>
      <c r="F77" s="60"/>
      <c r="G77" s="60"/>
    </row>
    <row r="78" spans="1:7" ht="15" customHeight="1">
      <c r="A78" s="60" t="s">
        <v>150</v>
      </c>
      <c r="B78" s="90"/>
      <c r="C78" s="60"/>
      <c r="D78" s="60"/>
      <c r="E78" s="60"/>
      <c r="F78" s="60"/>
      <c r="G78" s="60"/>
    </row>
    <row r="79" spans="1:7" ht="15" customHeight="1">
      <c r="A79" s="60" t="s">
        <v>151</v>
      </c>
      <c r="B79" s="90"/>
      <c r="C79" s="60"/>
      <c r="D79" s="60"/>
      <c r="E79" s="60"/>
      <c r="F79" s="60"/>
      <c r="G79" s="60"/>
    </row>
    <row r="80" spans="1:7" ht="15" customHeight="1">
      <c r="A80" s="60" t="s">
        <v>152</v>
      </c>
      <c r="B80" s="90"/>
      <c r="C80" s="60"/>
      <c r="D80" s="60"/>
      <c r="E80" s="60"/>
      <c r="F80" s="60"/>
      <c r="G80" s="60"/>
    </row>
    <row r="81" spans="1:7" ht="15" customHeight="1">
      <c r="A81" s="60" t="s">
        <v>153</v>
      </c>
      <c r="B81" s="90"/>
      <c r="C81" s="60"/>
      <c r="D81" s="60"/>
      <c r="E81" s="60"/>
      <c r="F81" s="60"/>
      <c r="G81" s="60"/>
    </row>
  </sheetData>
  <mergeCells count="147">
    <mergeCell ref="AP1:AR5"/>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hyperlinks>
    <hyperlink ref="AP1:AR5" location="表紙!A1" display="表紙!A1" xr:uid="{4FBA2FED-5798-46D9-BBC6-220087177EC1}"/>
  </hyperlink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R89"/>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217</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t="s">
        <v>127</v>
      </c>
      <c r="D11" s="100"/>
      <c r="E11" s="101" t="s">
        <v>127</v>
      </c>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t="s">
        <v>207</v>
      </c>
      <c r="C12" s="81" t="s">
        <v>133</v>
      </c>
      <c r="D12" s="100"/>
      <c r="E12" s="101" t="s">
        <v>129</v>
      </c>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6.5" customHeight="1">
      <c r="A13" s="73">
        <v>3</v>
      </c>
      <c r="B13" s="99" t="s">
        <v>208</v>
      </c>
      <c r="C13" s="81" t="s">
        <v>131</v>
      </c>
      <c r="D13" s="100"/>
      <c r="E13" s="101" t="s">
        <v>131</v>
      </c>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t="s">
        <v>209</v>
      </c>
      <c r="C14" s="81" t="s">
        <v>133</v>
      </c>
      <c r="D14" s="100"/>
      <c r="E14" s="101" t="s">
        <v>133</v>
      </c>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43"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43"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43"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43" ht="21" customHeight="1">
      <c r="A36" s="67" t="s">
        <v>210</v>
      </c>
      <c r="B36" s="66"/>
      <c r="C36" s="66"/>
      <c r="D36" s="66"/>
      <c r="E36" s="66"/>
      <c r="F36" s="66"/>
      <c r="G36" s="60"/>
      <c r="H36" s="60"/>
      <c r="I36" s="60"/>
      <c r="J36" s="60"/>
      <c r="K36" s="60"/>
      <c r="L36" s="60"/>
      <c r="M36" s="60"/>
      <c r="N36" s="60"/>
      <c r="O36" s="60"/>
      <c r="AM36" s="66"/>
      <c r="AN36" s="62"/>
    </row>
    <row r="37" spans="1:43" ht="24.9" customHeight="1">
      <c r="A37" s="322"/>
      <c r="B37" s="322"/>
      <c r="C37" s="322"/>
      <c r="D37" s="94">
        <v>4</v>
      </c>
      <c r="E37" s="94">
        <v>5</v>
      </c>
      <c r="F37" s="363">
        <v>6</v>
      </c>
      <c r="G37" s="363"/>
      <c r="H37" s="363"/>
      <c r="I37" s="363">
        <v>7</v>
      </c>
      <c r="J37" s="363"/>
      <c r="K37" s="363"/>
      <c r="L37" s="363">
        <v>8</v>
      </c>
      <c r="M37" s="363"/>
      <c r="N37" s="363"/>
      <c r="O37" s="363">
        <v>9</v>
      </c>
      <c r="P37" s="363"/>
      <c r="Q37" s="363"/>
      <c r="R37" s="363">
        <v>10</v>
      </c>
      <c r="S37" s="363"/>
      <c r="T37" s="363"/>
      <c r="U37" s="363">
        <v>11</v>
      </c>
      <c r="V37" s="363"/>
      <c r="W37" s="363"/>
      <c r="X37" s="363">
        <v>12</v>
      </c>
      <c r="Y37" s="363"/>
      <c r="Z37" s="363"/>
      <c r="AA37" s="363">
        <v>1</v>
      </c>
      <c r="AB37" s="363"/>
      <c r="AC37" s="363"/>
      <c r="AD37" s="363">
        <v>2</v>
      </c>
      <c r="AE37" s="363"/>
      <c r="AF37" s="363"/>
      <c r="AG37" s="363">
        <v>3</v>
      </c>
      <c r="AH37" s="363"/>
      <c r="AI37" s="363"/>
      <c r="AJ37" s="322" t="s">
        <v>211</v>
      </c>
      <c r="AK37" s="322"/>
      <c r="AL37" s="80" t="s">
        <v>212</v>
      </c>
      <c r="AM37" s="80" t="s">
        <v>218</v>
      </c>
      <c r="AN37"/>
      <c r="AO37"/>
      <c r="AP37"/>
      <c r="AQ37"/>
    </row>
    <row r="38" spans="1:43" ht="18" customHeight="1">
      <c r="A38" s="361" t="s">
        <v>219</v>
      </c>
      <c r="B38" s="361"/>
      <c r="C38" s="361"/>
      <c r="D38" s="71">
        <f>SUM(D39:D43)</f>
        <v>4500</v>
      </c>
      <c r="E38" s="71">
        <f>SUM(E39:E43)</f>
        <v>4215</v>
      </c>
      <c r="F38" s="357">
        <f>SUM(F39:H43)</f>
        <v>4500</v>
      </c>
      <c r="G38" s="357"/>
      <c r="H38" s="357"/>
      <c r="I38" s="357">
        <f>SUM(I39:K43)</f>
        <v>4725</v>
      </c>
      <c r="J38" s="357"/>
      <c r="K38" s="357"/>
      <c r="L38" s="357">
        <f>SUM(L39:N43)</f>
        <v>4725</v>
      </c>
      <c r="M38" s="357"/>
      <c r="N38" s="357"/>
      <c r="O38" s="357">
        <f>SUM(O39:Q43)</f>
        <v>4275</v>
      </c>
      <c r="P38" s="357"/>
      <c r="Q38" s="357"/>
      <c r="R38" s="357">
        <f>SUM(R39:T43)</f>
        <v>4500</v>
      </c>
      <c r="S38" s="357"/>
      <c r="T38" s="357"/>
      <c r="U38" s="357">
        <f>SUM(U39:W43)</f>
        <v>4500</v>
      </c>
      <c r="V38" s="357"/>
      <c r="W38" s="357"/>
      <c r="X38" s="357">
        <f>SUM(X39:Z43)</f>
        <v>4275</v>
      </c>
      <c r="Y38" s="357"/>
      <c r="Z38" s="357"/>
      <c r="AA38" s="357">
        <f>SUM(AA39:AC43)</f>
        <v>4275</v>
      </c>
      <c r="AB38" s="357"/>
      <c r="AC38" s="357"/>
      <c r="AD38" s="357">
        <f>SUM(AD39:AF43)</f>
        <v>4275</v>
      </c>
      <c r="AE38" s="357"/>
      <c r="AF38" s="357"/>
      <c r="AG38" s="357">
        <f>SUM(AG39:AI43)</f>
        <v>2500</v>
      </c>
      <c r="AH38" s="357"/>
      <c r="AI38" s="357"/>
      <c r="AJ38" s="346">
        <f t="shared" ref="AJ38:AJ43" si="3">SUM(D38:AI38)</f>
        <v>51265</v>
      </c>
      <c r="AK38" s="346"/>
      <c r="AL38" s="364">
        <f>ROUNDUP(((AJ38-AJ44-AJ45)+AJ44*0.5+AJ45*0.75)/AJ46,1)</f>
        <v>208.6</v>
      </c>
      <c r="AM38" s="364">
        <f>ROUND((2*AJ39+3*AJ40+4*AJ41+5*AJ42+6*AJ43)/AJ38,1)</f>
        <v>4.3</v>
      </c>
      <c r="AN38"/>
      <c r="AO38"/>
      <c r="AP38"/>
      <c r="AQ38"/>
    </row>
    <row r="39" spans="1:43" ht="18" customHeight="1">
      <c r="A39" s="297" t="s">
        <v>220</v>
      </c>
      <c r="B39" s="298"/>
      <c r="C39" s="299"/>
      <c r="D39" s="68">
        <v>100</v>
      </c>
      <c r="E39" s="68">
        <v>95</v>
      </c>
      <c r="F39" s="362">
        <v>100</v>
      </c>
      <c r="G39" s="362"/>
      <c r="H39" s="362"/>
      <c r="I39" s="362">
        <v>105</v>
      </c>
      <c r="J39" s="362"/>
      <c r="K39" s="362"/>
      <c r="L39" s="362">
        <v>105</v>
      </c>
      <c r="M39" s="362"/>
      <c r="N39" s="362"/>
      <c r="O39" s="362">
        <v>95</v>
      </c>
      <c r="P39" s="362"/>
      <c r="Q39" s="362"/>
      <c r="R39" s="362">
        <v>100</v>
      </c>
      <c r="S39" s="362"/>
      <c r="T39" s="362"/>
      <c r="U39" s="362">
        <v>100</v>
      </c>
      <c r="V39" s="362"/>
      <c r="W39" s="362"/>
      <c r="X39" s="362">
        <v>95</v>
      </c>
      <c r="Y39" s="362"/>
      <c r="Z39" s="362"/>
      <c r="AA39" s="362">
        <v>95</v>
      </c>
      <c r="AB39" s="362"/>
      <c r="AC39" s="362"/>
      <c r="AD39" s="362">
        <v>95</v>
      </c>
      <c r="AE39" s="362"/>
      <c r="AF39" s="362"/>
      <c r="AG39" s="362">
        <v>100</v>
      </c>
      <c r="AH39" s="362"/>
      <c r="AI39" s="362"/>
      <c r="AJ39" s="346">
        <f t="shared" si="3"/>
        <v>1185</v>
      </c>
      <c r="AK39" s="346"/>
      <c r="AL39" s="366"/>
      <c r="AM39" s="366"/>
      <c r="AN39"/>
      <c r="AO39"/>
      <c r="AP39"/>
      <c r="AQ39"/>
    </row>
    <row r="40" spans="1:43" ht="18" customHeight="1">
      <c r="A40" s="297" t="s">
        <v>221</v>
      </c>
      <c r="B40" s="298"/>
      <c r="C40" s="299"/>
      <c r="D40" s="68">
        <v>100</v>
      </c>
      <c r="E40" s="68">
        <v>95</v>
      </c>
      <c r="F40" s="362">
        <v>100</v>
      </c>
      <c r="G40" s="362"/>
      <c r="H40" s="362"/>
      <c r="I40" s="362">
        <v>105</v>
      </c>
      <c r="J40" s="362"/>
      <c r="K40" s="362"/>
      <c r="L40" s="362">
        <v>105</v>
      </c>
      <c r="M40" s="362"/>
      <c r="N40" s="362"/>
      <c r="O40" s="362">
        <v>95</v>
      </c>
      <c r="P40" s="362"/>
      <c r="Q40" s="362"/>
      <c r="R40" s="362">
        <v>100</v>
      </c>
      <c r="S40" s="362"/>
      <c r="T40" s="362"/>
      <c r="U40" s="362">
        <v>100</v>
      </c>
      <c r="V40" s="362"/>
      <c r="W40" s="362"/>
      <c r="X40" s="362">
        <v>95</v>
      </c>
      <c r="Y40" s="362"/>
      <c r="Z40" s="362"/>
      <c r="AA40" s="362">
        <v>95</v>
      </c>
      <c r="AB40" s="362"/>
      <c r="AC40" s="362"/>
      <c r="AD40" s="362">
        <v>95</v>
      </c>
      <c r="AE40" s="362"/>
      <c r="AF40" s="362"/>
      <c r="AG40" s="362">
        <v>100</v>
      </c>
      <c r="AH40" s="362"/>
      <c r="AI40" s="362"/>
      <c r="AJ40" s="346">
        <f t="shared" si="3"/>
        <v>1185</v>
      </c>
      <c r="AK40" s="346"/>
      <c r="AL40" s="366"/>
      <c r="AM40" s="366"/>
      <c r="AN40"/>
      <c r="AO40"/>
      <c r="AP40"/>
      <c r="AQ40"/>
    </row>
    <row r="41" spans="1:43" ht="18" customHeight="1">
      <c r="A41" s="297" t="s">
        <v>222</v>
      </c>
      <c r="B41" s="298"/>
      <c r="C41" s="299"/>
      <c r="D41" s="68">
        <v>2800</v>
      </c>
      <c r="E41" s="68">
        <v>2620</v>
      </c>
      <c r="F41" s="362">
        <v>2800</v>
      </c>
      <c r="G41" s="362"/>
      <c r="H41" s="362"/>
      <c r="I41" s="362">
        <v>2940</v>
      </c>
      <c r="J41" s="362"/>
      <c r="K41" s="362"/>
      <c r="L41" s="362">
        <v>2940</v>
      </c>
      <c r="M41" s="362"/>
      <c r="N41" s="362"/>
      <c r="O41" s="362">
        <v>2660</v>
      </c>
      <c r="P41" s="362"/>
      <c r="Q41" s="362"/>
      <c r="R41" s="362">
        <v>2800</v>
      </c>
      <c r="S41" s="362"/>
      <c r="T41" s="362"/>
      <c r="U41" s="362">
        <v>2800</v>
      </c>
      <c r="V41" s="362"/>
      <c r="W41" s="362"/>
      <c r="X41" s="362">
        <v>2660</v>
      </c>
      <c r="Y41" s="362"/>
      <c r="Z41" s="362"/>
      <c r="AA41" s="362">
        <v>2660</v>
      </c>
      <c r="AB41" s="362"/>
      <c r="AC41" s="362"/>
      <c r="AD41" s="362">
        <v>2660</v>
      </c>
      <c r="AE41" s="362"/>
      <c r="AF41" s="362"/>
      <c r="AG41" s="362">
        <v>800</v>
      </c>
      <c r="AH41" s="362"/>
      <c r="AI41" s="362"/>
      <c r="AJ41" s="346">
        <f t="shared" si="3"/>
        <v>31140</v>
      </c>
      <c r="AK41" s="346"/>
      <c r="AL41" s="366"/>
      <c r="AM41" s="366"/>
      <c r="AN41"/>
      <c r="AO41"/>
      <c r="AP41"/>
      <c r="AQ41"/>
    </row>
    <row r="42" spans="1:43" ht="18" customHeight="1">
      <c r="A42" s="297" t="s">
        <v>223</v>
      </c>
      <c r="B42" s="298"/>
      <c r="C42" s="299"/>
      <c r="D42" s="68">
        <v>1400</v>
      </c>
      <c r="E42" s="68">
        <v>1310</v>
      </c>
      <c r="F42" s="362">
        <v>1400</v>
      </c>
      <c r="G42" s="362"/>
      <c r="H42" s="362"/>
      <c r="I42" s="362">
        <v>1470</v>
      </c>
      <c r="J42" s="362"/>
      <c r="K42" s="362"/>
      <c r="L42" s="362">
        <v>1470</v>
      </c>
      <c r="M42" s="362"/>
      <c r="N42" s="362"/>
      <c r="O42" s="362">
        <v>1330</v>
      </c>
      <c r="P42" s="362"/>
      <c r="Q42" s="362"/>
      <c r="R42" s="362">
        <v>1400</v>
      </c>
      <c r="S42" s="362"/>
      <c r="T42" s="362"/>
      <c r="U42" s="362">
        <v>1400</v>
      </c>
      <c r="V42" s="362"/>
      <c r="W42" s="362"/>
      <c r="X42" s="362">
        <v>1330</v>
      </c>
      <c r="Y42" s="362"/>
      <c r="Z42" s="362"/>
      <c r="AA42" s="362">
        <v>1330</v>
      </c>
      <c r="AB42" s="362"/>
      <c r="AC42" s="362"/>
      <c r="AD42" s="362">
        <v>1330</v>
      </c>
      <c r="AE42" s="362"/>
      <c r="AF42" s="362"/>
      <c r="AG42" s="362">
        <v>1400</v>
      </c>
      <c r="AH42" s="362"/>
      <c r="AI42" s="362"/>
      <c r="AJ42" s="346">
        <f t="shared" si="3"/>
        <v>16570</v>
      </c>
      <c r="AK42" s="346"/>
      <c r="AL42" s="366"/>
      <c r="AM42" s="366"/>
      <c r="AN42"/>
      <c r="AO42"/>
      <c r="AP42"/>
      <c r="AQ42"/>
    </row>
    <row r="43" spans="1:43" ht="18" customHeight="1">
      <c r="A43" s="297" t="s">
        <v>224</v>
      </c>
      <c r="B43" s="298"/>
      <c r="C43" s="299"/>
      <c r="D43" s="68">
        <v>100</v>
      </c>
      <c r="E43" s="68">
        <v>95</v>
      </c>
      <c r="F43" s="362">
        <v>100</v>
      </c>
      <c r="G43" s="362"/>
      <c r="H43" s="362"/>
      <c r="I43" s="362">
        <v>105</v>
      </c>
      <c r="J43" s="362"/>
      <c r="K43" s="362"/>
      <c r="L43" s="362">
        <v>105</v>
      </c>
      <c r="M43" s="362"/>
      <c r="N43" s="362"/>
      <c r="O43" s="362">
        <v>95</v>
      </c>
      <c r="P43" s="362"/>
      <c r="Q43" s="362"/>
      <c r="R43" s="362">
        <v>100</v>
      </c>
      <c r="S43" s="362"/>
      <c r="T43" s="362"/>
      <c r="U43" s="362">
        <v>100</v>
      </c>
      <c r="V43" s="362"/>
      <c r="W43" s="362"/>
      <c r="X43" s="362">
        <v>95</v>
      </c>
      <c r="Y43" s="362"/>
      <c r="Z43" s="362"/>
      <c r="AA43" s="362">
        <v>95</v>
      </c>
      <c r="AB43" s="362"/>
      <c r="AC43" s="362"/>
      <c r="AD43" s="362">
        <v>95</v>
      </c>
      <c r="AE43" s="362"/>
      <c r="AF43" s="362"/>
      <c r="AG43" s="362">
        <v>100</v>
      </c>
      <c r="AH43" s="362"/>
      <c r="AI43" s="362"/>
      <c r="AJ43" s="346">
        <f t="shared" si="3"/>
        <v>1185</v>
      </c>
      <c r="AK43" s="346"/>
      <c r="AL43" s="366"/>
      <c r="AM43" s="366"/>
      <c r="AN43"/>
      <c r="AO43"/>
      <c r="AP43"/>
      <c r="AQ43"/>
    </row>
    <row r="44" spans="1:43" ht="18" customHeight="1">
      <c r="A44" s="116"/>
      <c r="B44" s="123" t="s">
        <v>225</v>
      </c>
      <c r="C44" s="118"/>
      <c r="D44" s="68">
        <v>100</v>
      </c>
      <c r="E44" s="68">
        <v>95</v>
      </c>
      <c r="F44" s="362">
        <v>100</v>
      </c>
      <c r="G44" s="362"/>
      <c r="H44" s="362"/>
      <c r="I44" s="362">
        <v>105</v>
      </c>
      <c r="J44" s="362"/>
      <c r="K44" s="362"/>
      <c r="L44" s="362">
        <v>105</v>
      </c>
      <c r="M44" s="362"/>
      <c r="N44" s="362"/>
      <c r="O44" s="362">
        <v>95</v>
      </c>
      <c r="P44" s="362"/>
      <c r="Q44" s="362"/>
      <c r="R44" s="362">
        <v>100</v>
      </c>
      <c r="S44" s="362"/>
      <c r="T44" s="362"/>
      <c r="U44" s="362">
        <v>100</v>
      </c>
      <c r="V44" s="362"/>
      <c r="W44" s="362"/>
      <c r="X44" s="362">
        <v>95</v>
      </c>
      <c r="Y44" s="362"/>
      <c r="Z44" s="362"/>
      <c r="AA44" s="362">
        <v>95</v>
      </c>
      <c r="AB44" s="362"/>
      <c r="AC44" s="362"/>
      <c r="AD44" s="362">
        <v>95</v>
      </c>
      <c r="AE44" s="362"/>
      <c r="AF44" s="362"/>
      <c r="AG44" s="362">
        <v>2000</v>
      </c>
      <c r="AH44" s="362"/>
      <c r="AI44" s="362"/>
      <c r="AJ44" s="346">
        <f t="shared" ref="AJ44:AJ45" si="4">SUM(D44:AI44)</f>
        <v>3085</v>
      </c>
      <c r="AK44" s="346"/>
      <c r="AL44" s="366"/>
      <c r="AM44" s="366"/>
      <c r="AN44"/>
      <c r="AO44"/>
      <c r="AP44"/>
      <c r="AQ44"/>
    </row>
    <row r="45" spans="1:43" ht="18" customHeight="1">
      <c r="A45" s="116"/>
      <c r="B45" s="367" t="s">
        <v>226</v>
      </c>
      <c r="C45" s="368"/>
      <c r="D45" s="68">
        <v>100</v>
      </c>
      <c r="E45" s="68">
        <v>95</v>
      </c>
      <c r="F45" s="362">
        <v>100</v>
      </c>
      <c r="G45" s="362"/>
      <c r="H45" s="362"/>
      <c r="I45" s="362">
        <v>105</v>
      </c>
      <c r="J45" s="362"/>
      <c r="K45" s="362"/>
      <c r="L45" s="362">
        <v>105</v>
      </c>
      <c r="M45" s="362"/>
      <c r="N45" s="362"/>
      <c r="O45" s="362">
        <v>95</v>
      </c>
      <c r="P45" s="362"/>
      <c r="Q45" s="362"/>
      <c r="R45" s="362">
        <v>100</v>
      </c>
      <c r="S45" s="362"/>
      <c r="T45" s="362"/>
      <c r="U45" s="362">
        <v>100</v>
      </c>
      <c r="V45" s="362"/>
      <c r="W45" s="362"/>
      <c r="X45" s="362">
        <v>95</v>
      </c>
      <c r="Y45" s="362"/>
      <c r="Z45" s="362"/>
      <c r="AA45" s="362">
        <v>95</v>
      </c>
      <c r="AB45" s="362"/>
      <c r="AC45" s="362"/>
      <c r="AD45" s="362">
        <v>95</v>
      </c>
      <c r="AE45" s="362"/>
      <c r="AF45" s="362"/>
      <c r="AG45" s="362">
        <v>100</v>
      </c>
      <c r="AH45" s="362"/>
      <c r="AI45" s="362"/>
      <c r="AJ45" s="346">
        <f t="shared" si="4"/>
        <v>1185</v>
      </c>
      <c r="AK45" s="346"/>
      <c r="AL45" s="366"/>
      <c r="AM45" s="366"/>
      <c r="AN45"/>
      <c r="AO45"/>
      <c r="AP45"/>
      <c r="AQ45"/>
    </row>
    <row r="46" spans="1:43" ht="18" customHeight="1">
      <c r="A46" s="361" t="s">
        <v>214</v>
      </c>
      <c r="B46" s="361"/>
      <c r="C46" s="361"/>
      <c r="D46" s="68">
        <v>20</v>
      </c>
      <c r="E46" s="68">
        <v>19</v>
      </c>
      <c r="F46" s="362">
        <v>20</v>
      </c>
      <c r="G46" s="362"/>
      <c r="H46" s="362"/>
      <c r="I46" s="362">
        <v>21</v>
      </c>
      <c r="J46" s="362"/>
      <c r="K46" s="362"/>
      <c r="L46" s="362">
        <v>21</v>
      </c>
      <c r="M46" s="362"/>
      <c r="N46" s="362"/>
      <c r="O46" s="362">
        <v>19</v>
      </c>
      <c r="P46" s="362"/>
      <c r="Q46" s="362"/>
      <c r="R46" s="362">
        <v>20</v>
      </c>
      <c r="S46" s="362"/>
      <c r="T46" s="362"/>
      <c r="U46" s="362">
        <v>20</v>
      </c>
      <c r="V46" s="362"/>
      <c r="W46" s="362"/>
      <c r="X46" s="362">
        <v>19</v>
      </c>
      <c r="Y46" s="362"/>
      <c r="Z46" s="362"/>
      <c r="AA46" s="362">
        <v>19</v>
      </c>
      <c r="AB46" s="362"/>
      <c r="AC46" s="362"/>
      <c r="AD46" s="362">
        <v>19</v>
      </c>
      <c r="AE46" s="362"/>
      <c r="AF46" s="362"/>
      <c r="AG46" s="362">
        <v>20</v>
      </c>
      <c r="AH46" s="362"/>
      <c r="AI46" s="362"/>
      <c r="AJ46" s="346">
        <f>+SUM(D46:AI46)</f>
        <v>237</v>
      </c>
      <c r="AK46" s="346"/>
      <c r="AL46" s="365"/>
      <c r="AM46" s="365"/>
      <c r="AN46"/>
      <c r="AO46"/>
      <c r="AP46"/>
      <c r="AQ46"/>
    </row>
    <row r="47" spans="1:43" ht="18" customHeight="1">
      <c r="A47" s="83" t="s">
        <v>227</v>
      </c>
      <c r="B47" s="83"/>
      <c r="C47" s="83"/>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2"/>
      <c r="AK47" s="60"/>
      <c r="AL47" s="66"/>
      <c r="AM47" s="66"/>
      <c r="AN47" s="62"/>
    </row>
    <row r="48" spans="1:43" ht="5.0999999999999996" customHeight="1">
      <c r="A48" s="83"/>
      <c r="B48" s="83"/>
      <c r="C48" s="83"/>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2"/>
      <c r="AK48" s="60"/>
      <c r="AL48" s="66"/>
      <c r="AM48" s="66"/>
      <c r="AN48" s="62"/>
    </row>
    <row r="49" spans="1:40" ht="18" customHeight="1">
      <c r="A49" s="67" t="s">
        <v>166</v>
      </c>
      <c r="B49" s="60"/>
      <c r="D49" s="60"/>
      <c r="E49" s="60"/>
      <c r="F49" s="60"/>
      <c r="G49" s="60"/>
      <c r="H49" s="60"/>
      <c r="I49" s="60"/>
      <c r="J49" s="60"/>
      <c r="K49" s="60"/>
      <c r="L49" s="60"/>
      <c r="M49" s="60"/>
      <c r="N49" s="60"/>
      <c r="O49" s="60"/>
      <c r="P49" s="60"/>
      <c r="Q49" s="60"/>
      <c r="R49" s="60"/>
      <c r="S49" s="60"/>
      <c r="T49" s="60"/>
      <c r="U49" s="60"/>
      <c r="V49" s="60"/>
      <c r="W49" s="66"/>
      <c r="X49" s="60"/>
      <c r="Y49" s="60"/>
      <c r="Z49" s="60"/>
      <c r="AA49" s="60"/>
      <c r="AB49" s="60"/>
      <c r="AC49" s="60"/>
      <c r="AD49" s="60"/>
      <c r="AE49" s="60"/>
      <c r="AF49" s="60"/>
      <c r="AG49" s="60"/>
      <c r="AH49" s="60"/>
      <c r="AI49" s="60"/>
      <c r="AJ49" s="102"/>
      <c r="AK49" s="60"/>
      <c r="AL49" s="66"/>
      <c r="AM49" s="66"/>
      <c r="AN49" s="62"/>
    </row>
    <row r="50" spans="1:40" ht="45" customHeight="1">
      <c r="A50" s="322" t="s">
        <v>170</v>
      </c>
      <c r="B50" s="322"/>
      <c r="C50" s="322" t="s">
        <v>207</v>
      </c>
      <c r="D50" s="322"/>
      <c r="E50" s="320" t="s">
        <v>228</v>
      </c>
      <c r="F50" s="320"/>
      <c r="G50" s="320"/>
      <c r="H50" s="320"/>
      <c r="I50"/>
      <c r="J50"/>
      <c r="K50"/>
      <c r="L50"/>
      <c r="M50"/>
      <c r="N50"/>
      <c r="O50"/>
      <c r="P50"/>
      <c r="Q50"/>
      <c r="R50"/>
      <c r="S50"/>
      <c r="T50"/>
      <c r="U50"/>
      <c r="W50" s="66"/>
      <c r="X50" s="60"/>
      <c r="Y50" s="60"/>
      <c r="Z50" s="60"/>
      <c r="AA50" s="60"/>
      <c r="AB50" s="60"/>
      <c r="AC50" s="60"/>
      <c r="AD50" s="60"/>
      <c r="AE50" s="60"/>
      <c r="AF50" s="60"/>
      <c r="AG50" s="60"/>
      <c r="AH50" s="60"/>
      <c r="AI50" s="60"/>
      <c r="AJ50" s="102"/>
      <c r="AK50" s="60"/>
      <c r="AL50" s="66"/>
      <c r="AM50" s="66"/>
      <c r="AN50" s="62"/>
    </row>
    <row r="51" spans="1:40" ht="18" customHeight="1">
      <c r="A51" s="320" t="s">
        <v>172</v>
      </c>
      <c r="B51" s="320"/>
      <c r="C51" s="357">
        <f>ROUNDDOWN(IF(AL38&lt;=60,1,1+ROUNDUP((AL38-60)/40,0)),1)</f>
        <v>5</v>
      </c>
      <c r="D51" s="357"/>
      <c r="E51" s="357">
        <f>ROUNDDOWN(IF(AM38&lt;4,AL38/6,IF(AM38&lt;5,AL38/5,AL38/3)),1)</f>
        <v>41.7</v>
      </c>
      <c r="F51" s="357"/>
      <c r="G51" s="357"/>
      <c r="H51" s="357"/>
      <c r="I51"/>
      <c r="J51"/>
      <c r="K51"/>
      <c r="L51"/>
      <c r="M51"/>
      <c r="N51"/>
      <c r="O51"/>
      <c r="P51"/>
      <c r="Q51"/>
      <c r="R51"/>
      <c r="S51"/>
      <c r="T51"/>
      <c r="U51"/>
      <c r="W51" s="66"/>
      <c r="X51" s="60"/>
      <c r="Y51" s="60"/>
      <c r="Z51" s="60"/>
      <c r="AA51" s="60"/>
      <c r="AB51" s="60"/>
      <c r="AC51" s="60"/>
      <c r="AD51" s="60"/>
      <c r="AE51" s="60"/>
      <c r="AF51" s="60"/>
      <c r="AG51" s="60"/>
      <c r="AH51" s="60"/>
      <c r="AI51" s="60"/>
      <c r="AJ51" s="102"/>
      <c r="AK51" s="60"/>
      <c r="AL51" s="66"/>
      <c r="AM51" s="66"/>
      <c r="AN51" s="62"/>
    </row>
    <row r="52" spans="1:40" ht="21" customHeight="1">
      <c r="A52" s="67"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c r="A53" s="62"/>
      <c r="B53" s="66"/>
      <c r="C53" s="337" t="str">
        <f>IF(VLOOKUP($AK$1,選択肢!$A$1:$J$32,C58,FALSE)=0,"-",VLOOKUP($AK$1,選択肢!$A$1:$J$32,C58,FALSE))</f>
        <v>管理者</v>
      </c>
      <c r="D53" s="338"/>
      <c r="E53" s="344" t="str">
        <f>IF(VLOOKUP($AK$1,選択肢!$A$1:$J$32,E58,FALSE)=0,"-",VLOOKUP($AK$1,選択肢!$A$1:$J$32,E58,FALSE))</f>
        <v>サービス管理責任者</v>
      </c>
      <c r="F53" s="344"/>
      <c r="G53" s="344"/>
      <c r="H53" s="344"/>
      <c r="I53" s="337" t="str">
        <f>IF(VLOOKUP($AK$1,選択肢!$A$1:$J$32,I58,FALSE)=0,"-",VLOOKUP($AK$1,選択肢!$A$1:$J$32,I58,FALSE))</f>
        <v>医師</v>
      </c>
      <c r="J53" s="338"/>
      <c r="K53" s="338"/>
      <c r="L53" s="338"/>
      <c r="M53" s="338"/>
      <c r="N53" s="345"/>
      <c r="O53" s="337" t="str">
        <f>IF(VLOOKUP($AK$1,選択肢!$A$1:$J$32,O58,FALSE)=0,"-",VLOOKUP($AK$1,選択肢!$A$1:$J$32,O58,FALSE))</f>
        <v>看護職員</v>
      </c>
      <c r="P53" s="338"/>
      <c r="Q53" s="338"/>
      <c r="R53" s="338"/>
      <c r="S53" s="338"/>
      <c r="T53" s="345"/>
      <c r="U53" s="337" t="str">
        <f>IF(VLOOKUP($AK$1,選択肢!$A$1:$J$32,U58,FALSE)=0,"-",VLOOKUP($AK$1,選択肢!$A$1:$J$32,U58,FALSE))</f>
        <v>理学療法士</v>
      </c>
      <c r="V53" s="338"/>
      <c r="W53" s="338"/>
      <c r="X53" s="338"/>
      <c r="Y53" s="338"/>
      <c r="Z53" s="345"/>
      <c r="AA53" s="337" t="str">
        <f>IF(VLOOKUP($AK$1,選択肢!$A$1:$J$32,AA58,FALSE)=0,"-",VLOOKUP($AK$1,選択肢!$A$1:$J$32,AA58,FALSE))</f>
        <v>作業療法士</v>
      </c>
      <c r="AB53" s="338"/>
      <c r="AC53" s="338"/>
      <c r="AD53" s="338"/>
      <c r="AE53" s="338"/>
      <c r="AF53" s="345"/>
      <c r="AG53" s="344" t="str">
        <f>IF(VLOOKUP($AK$1,選択肢!$A$1:$J$32,AG58,FALSE)=0,"-",VLOOKUP($AK$1,選択肢!$A$1:$J$32,AG58,FALSE))</f>
        <v>言語聴覚士</v>
      </c>
      <c r="AH53" s="344"/>
      <c r="AI53" s="344"/>
      <c r="AJ53" s="344"/>
      <c r="AK53" s="344"/>
      <c r="AL53" s="344" t="str">
        <f>IF(VLOOKUP($AK$1,選択肢!$A$1:$J$32,AL58,FALSE)=0,"-",VLOOKUP($AK$1,選択肢!$A$1:$J$32,AL58,FALSE))</f>
        <v>生活支援員</v>
      </c>
      <c r="AM53" s="344"/>
      <c r="AN53" s="62"/>
    </row>
    <row r="54" spans="1:40" ht="18" customHeight="1">
      <c r="A54" s="62"/>
      <c r="B54" s="66"/>
      <c r="C54" s="98" t="s">
        <v>190</v>
      </c>
      <c r="D54" s="98" t="s">
        <v>191</v>
      </c>
      <c r="E54" s="97" t="s">
        <v>190</v>
      </c>
      <c r="F54" s="343" t="s">
        <v>191</v>
      </c>
      <c r="G54" s="343"/>
      <c r="H54" s="343"/>
      <c r="I54" s="340" t="s">
        <v>190</v>
      </c>
      <c r="J54" s="341"/>
      <c r="K54" s="342"/>
      <c r="L54" s="340" t="s">
        <v>191</v>
      </c>
      <c r="M54" s="341"/>
      <c r="N54" s="342"/>
      <c r="O54" s="340" t="s">
        <v>190</v>
      </c>
      <c r="P54" s="341"/>
      <c r="Q54" s="342"/>
      <c r="R54" s="340" t="s">
        <v>191</v>
      </c>
      <c r="S54" s="341"/>
      <c r="T54" s="342"/>
      <c r="U54" s="340" t="s">
        <v>190</v>
      </c>
      <c r="V54" s="341"/>
      <c r="W54" s="342"/>
      <c r="X54" s="340" t="s">
        <v>191</v>
      </c>
      <c r="Y54" s="341"/>
      <c r="Z54" s="342"/>
      <c r="AA54" s="340" t="s">
        <v>190</v>
      </c>
      <c r="AB54" s="341"/>
      <c r="AC54" s="342"/>
      <c r="AD54" s="340" t="s">
        <v>191</v>
      </c>
      <c r="AE54" s="341"/>
      <c r="AF54" s="342"/>
      <c r="AG54" s="340" t="s">
        <v>190</v>
      </c>
      <c r="AH54" s="341"/>
      <c r="AI54" s="342"/>
      <c r="AJ54" s="340" t="s">
        <v>191</v>
      </c>
      <c r="AK54" s="342"/>
      <c r="AL54" s="97" t="s">
        <v>27</v>
      </c>
      <c r="AM54" s="97" t="s">
        <v>216</v>
      </c>
      <c r="AN54" s="62"/>
    </row>
    <row r="55" spans="1:40" ht="18" customHeight="1">
      <c r="A55" s="62"/>
      <c r="B55" s="74" t="s">
        <v>192</v>
      </c>
      <c r="C55" s="97">
        <f>COUNTIFS($B$11:$B$30,C$53,$C$11:$C$30,"A",$E$11:$E$30,"*")</f>
        <v>1</v>
      </c>
      <c r="D55" s="97">
        <f>COUNTIFS($B$11:$B$30,C$53,$C$11:$C$30,"B",$E$11:$E$30,"*")</f>
        <v>0</v>
      </c>
      <c r="E55" s="97">
        <f>COUNTIFS($B$11:$B$30,E$53,$C$11:$C$30,"A",$E$11:$E$30,"*")</f>
        <v>0</v>
      </c>
      <c r="F55" s="340">
        <f>COUNTIFS($B$11:$B$30,E$53,$C$11:$C$30,"B",$E$11:$E$30,"*")</f>
        <v>0</v>
      </c>
      <c r="G55" s="341"/>
      <c r="H55" s="342"/>
      <c r="I55" s="340">
        <f>COUNTIFS($B$11:$B$30,I$53,$C$11:$C$30,"A",$E$11:$E$30,"*")</f>
        <v>0</v>
      </c>
      <c r="J55" s="341"/>
      <c r="K55" s="342"/>
      <c r="L55" s="340">
        <f>COUNTIFS($B$11:$B$30,I$53,$C$11:$C$30,"B",$E$11:$E$30,"*")</f>
        <v>0</v>
      </c>
      <c r="M55" s="341"/>
      <c r="N55" s="342"/>
      <c r="O55" s="340">
        <f>COUNTIFS($B$11:$B$30,O$53,$C$11:$C$30,"A",$E$11:$E$30,"*")</f>
        <v>0</v>
      </c>
      <c r="P55" s="341"/>
      <c r="Q55" s="342"/>
      <c r="R55" s="340">
        <f>COUNTIFS($B$11:$B$30,O$53,$C$11:$C$30,"B",$E$11:$E$30,"*")</f>
        <v>0</v>
      </c>
      <c r="S55" s="341"/>
      <c r="T55" s="342"/>
      <c r="U55" s="340">
        <f>COUNTIFS($B$11:$B$30,U$53,$C$11:$C$30,"A",$E$11:$E$30,"*")</f>
        <v>0</v>
      </c>
      <c r="V55" s="341"/>
      <c r="W55" s="342"/>
      <c r="X55" s="340">
        <f>COUNTIFS($B$11:$B$30,U$53,$C$11:$C$30,"B",$E$11:$E$30,"*")</f>
        <v>0</v>
      </c>
      <c r="Y55" s="341"/>
      <c r="Z55" s="342"/>
      <c r="AA55" s="340">
        <f>COUNTIFS($B$11:$B$30,AA$53,$C$11:$C$30,"A",$E$11:$E$30,"*")</f>
        <v>0</v>
      </c>
      <c r="AB55" s="341"/>
      <c r="AC55" s="342"/>
      <c r="AD55" s="340">
        <f>COUNTIFS($B$11:$B$30,AA$53,$C$11:$C$30,"B",$E$11:$E$30,"*")</f>
        <v>0</v>
      </c>
      <c r="AE55" s="341"/>
      <c r="AF55" s="342"/>
      <c r="AG55" s="340">
        <f>COUNTIFS($B$11:$B$30,AG$53,$C$11:$C$30,"A",$E$11:$E$30,"*")</f>
        <v>0</v>
      </c>
      <c r="AH55" s="341"/>
      <c r="AI55" s="342"/>
      <c r="AJ55" s="340">
        <f>COUNTIFS($B$11:$B$30,AG$53,$C$11:$C$30,"B",$E$11:$E$30,"*")</f>
        <v>0</v>
      </c>
      <c r="AK55" s="342"/>
      <c r="AL55" s="97">
        <f>COUNTIFS($B$11:$B$30,AL$53,$C$11:$C$30,"A",$E$11:$E$30,"*")</f>
        <v>0</v>
      </c>
      <c r="AM55" s="97">
        <f>COUNTIFS($B$11:$B$30,AL$53,$C$11:$C$30,"B",$E$11:$E$30,"*")</f>
        <v>0</v>
      </c>
      <c r="AN55" s="62"/>
    </row>
    <row r="56" spans="1:40" ht="18" customHeight="1">
      <c r="A56" s="62"/>
      <c r="B56" s="80" t="s">
        <v>193</v>
      </c>
      <c r="C56" s="97">
        <f>COUNTIFS($B$11:$B$30,C$53,$C$11:$C$30,"C",$E$11:$E$30,"*")</f>
        <v>0</v>
      </c>
      <c r="D56" s="97">
        <f>COUNTIFS($B$11:$B$30,C$53,$C$11:$C$30,"D",$E$11:$E$30,"*")</f>
        <v>0</v>
      </c>
      <c r="E56" s="97">
        <f>COUNTIFS($B$11:$B$30,E$53,$C$11:$C$30,"C",$E$11:$E$30,"*")</f>
        <v>0</v>
      </c>
      <c r="F56" s="340">
        <f>COUNTIFS($B$11:$B$30,E$53,$C$11:$C$30,"D",$E$11:$E$30,"*")</f>
        <v>1</v>
      </c>
      <c r="G56" s="341"/>
      <c r="H56" s="342"/>
      <c r="I56" s="340">
        <f>COUNTIFS($B$11:$B$30,I$53,$C$11:$C$30,"C",$E$11:$E$30,"*")</f>
        <v>1</v>
      </c>
      <c r="J56" s="341"/>
      <c r="K56" s="342"/>
      <c r="L56" s="340">
        <f>COUNTIFS($B$11:$B$30,I$53,$C$11:$C$30,"D",$E$11:$E$30,"*")</f>
        <v>0</v>
      </c>
      <c r="M56" s="341"/>
      <c r="N56" s="342"/>
      <c r="O56" s="340">
        <f>COUNTIFS($B$11:$B$30,O$53,$C$11:$C$30,"C",$E$11:$E$30,"*")</f>
        <v>0</v>
      </c>
      <c r="P56" s="341"/>
      <c r="Q56" s="342"/>
      <c r="R56" s="340">
        <f>COUNTIFS($B$11:$B$30,O$53,$C$11:$C$30,"D",$E$11:$E$30,"*")</f>
        <v>1</v>
      </c>
      <c r="S56" s="341"/>
      <c r="T56" s="342"/>
      <c r="U56" s="340">
        <f>COUNTIFS($B$11:$B$30,U$53,$C$11:$C$30,"C",$E$11:$E$30,"*")</f>
        <v>0</v>
      </c>
      <c r="V56" s="341"/>
      <c r="W56" s="342"/>
      <c r="X56" s="340">
        <f>COUNTIFS($B$11:$B$30,U$53,$C$11:$C$30,"D",$E$11:$E$30,"*")</f>
        <v>0</v>
      </c>
      <c r="Y56" s="341"/>
      <c r="Z56" s="342"/>
      <c r="AA56" s="340">
        <f>COUNTIFS($B$11:$B$30,AA$53,$C$11:$C$30,"C",$E$11:$E$30,"*")</f>
        <v>0</v>
      </c>
      <c r="AB56" s="341"/>
      <c r="AC56" s="342"/>
      <c r="AD56" s="340">
        <f>COUNTIFS($B$11:$B$30,AA$53,$C$11:$C$30,"D",$E$11:$E$30,"*")</f>
        <v>0</v>
      </c>
      <c r="AE56" s="341"/>
      <c r="AF56" s="342"/>
      <c r="AG56" s="340">
        <f>COUNTIFS($B$11:$B$30,AG$53,$C$11:$C$30,"C",$E$11:$E$30,"*")</f>
        <v>0</v>
      </c>
      <c r="AH56" s="341"/>
      <c r="AI56" s="342"/>
      <c r="AJ56" s="340">
        <f>COUNTIFS($B$11:$B$30,AG$53,$C$11:$C$30,"D",$E$11:$E$30,"*")</f>
        <v>0</v>
      </c>
      <c r="AK56" s="342"/>
      <c r="AL56" s="97">
        <f>COUNTIFS($B$11:$B$30,AL$53,$C$11:$C$30,"C",$E$11:$E$30,"*")</f>
        <v>0</v>
      </c>
      <c r="AM56" s="97">
        <f>COUNTIFS($B$11:$B$30,AL$53,$C$11:$C$30,"D",$E$11:$E$30,"*")</f>
        <v>0</v>
      </c>
      <c r="AN56" s="62"/>
    </row>
    <row r="57" spans="1:40" ht="24.9" customHeight="1">
      <c r="A57" s="62"/>
      <c r="B57" s="80" t="s">
        <v>194</v>
      </c>
      <c r="C57" s="337">
        <f>IF($AK$3="４週",SUMIFS($AK$11:$AK$30,$B$11:$B$30,C53)/4/$AH$5,IF($AK$3="歴月",SUMIFS($AK$11:$AK$30,$B$11:$B$30,C53)/$AL$5,"記載する期間を選択してください"))</f>
        <v>0</v>
      </c>
      <c r="D57" s="345"/>
      <c r="E57" s="337">
        <f>IF($AK$3="４週",SUMIFS($AK$11:$AK$30,$B$11:$B$30,E53)/4/$AH$5,IF($AK$3="歴月",SUMIFS($AK$11:$AK$30,$B$11:$B$30,E53)/$AL$5,"記載する期間を選択してください"))</f>
        <v>0</v>
      </c>
      <c r="F57" s="338"/>
      <c r="G57" s="338"/>
      <c r="H57" s="345"/>
      <c r="I57" s="337">
        <f>IF($AK$3="４週",SUMIFS($AK$11:$AK$30,$B$11:$B$30,I53)/4/$AH$5,IF($AK$3="歴月",SUMIFS($AK$11:$AK$30,$B$11:$B$30,I53)/$AL$5,"記載する期間を選択してください"))</f>
        <v>0</v>
      </c>
      <c r="J57" s="338"/>
      <c r="K57" s="338"/>
      <c r="L57" s="338"/>
      <c r="M57" s="338"/>
      <c r="N57" s="345"/>
      <c r="O57" s="337">
        <f>IF($AK$3="４週",SUMIFS($AK$11:$AK$30,$B$11:$B$30,O53)/4/$AH$5,IF($AK$3="歴月",SUMIFS($AK$11:$AK$30,$B$11:$B$30,O53)/$AL$5,"記載する期間を選択してください"))</f>
        <v>0</v>
      </c>
      <c r="P57" s="338"/>
      <c r="Q57" s="338"/>
      <c r="R57" s="338"/>
      <c r="S57" s="338"/>
      <c r="T57" s="345"/>
      <c r="U57" s="337">
        <f>IF($AK$3="４週",SUMIFS($AK$11:$AK$30,$B$11:$B$30,U53)/4/$AH$5,IF($AK$3="歴月",SUMIFS($AK$11:$AK$30,$B$11:$B$30,U53)/$AL$5,"記載する期間を選択してください"))</f>
        <v>0</v>
      </c>
      <c r="V57" s="338"/>
      <c r="W57" s="338"/>
      <c r="X57" s="338"/>
      <c r="Y57" s="338"/>
      <c r="Z57" s="345"/>
      <c r="AA57" s="337">
        <f>IF($AK$3="４週",SUMIFS($AK$11:$AK$30,$B$11:$B$30,AA53)/4/$AH$5,IF($AK$3="歴月",SUMIFS($AK$11:$AK$30,$B$11:$B$30,AA53)/$AL$5,"記載する期間を選択してください"))</f>
        <v>0</v>
      </c>
      <c r="AB57" s="338"/>
      <c r="AC57" s="338"/>
      <c r="AD57" s="338"/>
      <c r="AE57" s="338"/>
      <c r="AF57" s="345"/>
      <c r="AG57" s="337">
        <f>IF($AK$3="４週",SUMIFS($AK$11:$AK$30,$B$11:$B$30,AG53)/4/$AH$5,IF($AK$3="歴月",SUMIFS($AK$11:$AK$30,$B$11:$B$30,AG53)/$AL$5,"記載する期間を選択してください"))</f>
        <v>0</v>
      </c>
      <c r="AH57" s="338"/>
      <c r="AI57" s="338"/>
      <c r="AJ57" s="338"/>
      <c r="AK57" s="345"/>
      <c r="AL57" s="337">
        <f>IF($AK$3="４週",SUMIFS($AK$11:$AK$30,$B$11:$B$30,AL53)/4/$AH$5,IF($AK$3="歴月",SUMIFS($AK$11:$AK$30,$B$11:$B$30,AL53)/$AL$5,"記載する期間を選択してください"))</f>
        <v>0</v>
      </c>
      <c r="AM57" s="345"/>
      <c r="AN57" s="62"/>
    </row>
    <row r="58" spans="1:40" ht="5.0999999999999996" customHeight="1">
      <c r="A58" s="62"/>
      <c r="B58" s="59"/>
      <c r="C58" s="76">
        <v>2</v>
      </c>
      <c r="D58" s="76"/>
      <c r="E58" s="76">
        <v>3</v>
      </c>
      <c r="F58" s="76"/>
      <c r="G58" s="76"/>
      <c r="H58" s="76"/>
      <c r="I58" s="76">
        <v>4</v>
      </c>
      <c r="J58" s="76"/>
      <c r="K58" s="76"/>
      <c r="L58" s="76"/>
      <c r="M58" s="76"/>
      <c r="N58" s="76"/>
      <c r="O58" s="76">
        <v>5</v>
      </c>
      <c r="P58" s="76"/>
      <c r="Q58" s="76"/>
      <c r="R58" s="76"/>
      <c r="S58" s="76"/>
      <c r="T58" s="76"/>
      <c r="U58" s="76">
        <v>6</v>
      </c>
      <c r="V58" s="76"/>
      <c r="W58" s="76"/>
      <c r="X58" s="76"/>
      <c r="Y58" s="76"/>
      <c r="Z58" s="76"/>
      <c r="AA58" s="76">
        <v>7</v>
      </c>
      <c r="AB58" s="76"/>
      <c r="AC58" s="76"/>
      <c r="AD58" s="76"/>
      <c r="AE58" s="76"/>
      <c r="AF58" s="76"/>
      <c r="AG58" s="76">
        <v>8</v>
      </c>
      <c r="AH58" s="76"/>
      <c r="AI58" s="76"/>
      <c r="AJ58" s="76"/>
      <c r="AK58" s="76"/>
      <c r="AL58" s="76">
        <v>9</v>
      </c>
      <c r="AM58" s="96"/>
      <c r="AN58" s="62"/>
    </row>
    <row r="59" spans="1:40" ht="15" customHeight="1">
      <c r="A59" s="60" t="s">
        <v>118</v>
      </c>
      <c r="B59" s="87"/>
      <c r="C59" s="88"/>
      <c r="D59" s="88"/>
      <c r="E59" s="88"/>
      <c r="F59" s="89"/>
      <c r="G59" s="88"/>
      <c r="H59" s="76"/>
      <c r="I59" s="76"/>
      <c r="J59" s="76"/>
      <c r="K59" s="76"/>
      <c r="L59" s="76"/>
      <c r="M59" s="76"/>
      <c r="N59" s="76"/>
      <c r="O59" s="76"/>
      <c r="P59" s="76"/>
      <c r="Q59" s="76"/>
      <c r="R59" s="76">
        <v>6</v>
      </c>
      <c r="S59" s="76"/>
      <c r="T59" s="76"/>
      <c r="U59" s="76"/>
      <c r="V59" s="76"/>
      <c r="W59" s="76"/>
      <c r="X59" s="76">
        <v>7</v>
      </c>
      <c r="Y59" s="76"/>
      <c r="Z59" s="76"/>
      <c r="AA59" s="76"/>
      <c r="AB59" s="76"/>
      <c r="AC59" s="76"/>
      <c r="AD59" s="76">
        <v>8</v>
      </c>
      <c r="AE59" s="76"/>
      <c r="AF59" s="76"/>
      <c r="AG59" s="77"/>
      <c r="AH59" s="77"/>
      <c r="AI59" s="77"/>
      <c r="AJ59" s="77">
        <v>9</v>
      </c>
      <c r="AK59" s="75"/>
      <c r="AL59" s="75"/>
      <c r="AM59" s="62"/>
    </row>
    <row r="60" spans="1:40" s="60" customFormat="1" ht="15" customHeight="1">
      <c r="A60" s="60" t="s">
        <v>119</v>
      </c>
      <c r="B60" s="83"/>
      <c r="C60" s="83"/>
      <c r="D60" s="83"/>
      <c r="E60" s="83"/>
      <c r="F60" s="83"/>
      <c r="G60" s="83"/>
      <c r="H60" s="67"/>
      <c r="I60" s="67"/>
      <c r="J60" s="67"/>
      <c r="K60" s="67"/>
      <c r="L60" s="67"/>
      <c r="M60" s="67"/>
      <c r="N60" s="67"/>
      <c r="O60" s="67"/>
      <c r="P60" s="67"/>
      <c r="Q60" s="67"/>
      <c r="R60" s="67"/>
      <c r="S60" s="67"/>
      <c r="T60" s="67"/>
      <c r="U60" s="67"/>
      <c r="V60" s="67"/>
      <c r="W60" s="67"/>
      <c r="X60" s="67"/>
      <c r="Y60" s="67"/>
      <c r="Z60" s="67"/>
      <c r="AA60" s="67"/>
      <c r="AB60" s="67"/>
      <c r="AC60" s="67"/>
      <c r="AD60" s="67"/>
      <c r="AE60" s="67"/>
      <c r="AF60" s="67"/>
      <c r="AG60" s="67"/>
      <c r="AH60" s="67"/>
      <c r="AI60" s="67"/>
      <c r="AJ60" s="67"/>
      <c r="AK60" s="67"/>
      <c r="AL60" s="67"/>
      <c r="AM60" s="67"/>
    </row>
    <row r="61" spans="1:40" s="60" customFormat="1" ht="15" customHeight="1">
      <c r="A61" s="60" t="s">
        <v>120</v>
      </c>
      <c r="B61" s="83"/>
      <c r="C61" s="83"/>
      <c r="D61" s="83"/>
      <c r="E61" s="83"/>
      <c r="F61" s="83"/>
      <c r="G61" s="83"/>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row>
    <row r="62" spans="1:40" s="60" customFormat="1" ht="15" customHeight="1">
      <c r="A62" s="60" t="s">
        <v>121</v>
      </c>
      <c r="B62" s="83"/>
      <c r="C62" s="83"/>
      <c r="D62" s="83"/>
      <c r="E62" s="83"/>
      <c r="F62" s="83"/>
      <c r="G62" s="83"/>
      <c r="H62" s="67"/>
      <c r="I62" s="67"/>
      <c r="J62" s="67"/>
      <c r="K62" s="67"/>
      <c r="L62" s="67"/>
      <c r="M62" s="67"/>
      <c r="N62" s="67"/>
      <c r="O62" s="67"/>
      <c r="P62" s="67"/>
      <c r="Q62" s="67"/>
      <c r="R62" s="67"/>
      <c r="S62" s="67"/>
      <c r="T62" s="67"/>
      <c r="U62" s="67"/>
      <c r="V62" s="67"/>
      <c r="W62" s="67"/>
      <c r="X62" s="67"/>
      <c r="Y62" s="67"/>
      <c r="Z62" s="67"/>
      <c r="AA62" s="67"/>
      <c r="AB62" s="67"/>
      <c r="AC62" s="67"/>
      <c r="AD62" s="67"/>
      <c r="AE62" s="67"/>
      <c r="AF62" s="67"/>
      <c r="AG62" s="67"/>
      <c r="AH62" s="67"/>
      <c r="AI62" s="67"/>
      <c r="AJ62" s="67"/>
      <c r="AK62" s="67"/>
      <c r="AL62" s="67"/>
      <c r="AM62" s="67"/>
    </row>
    <row r="63" spans="1:40" s="60" customFormat="1" ht="15" customHeight="1">
      <c r="A63" s="60" t="s">
        <v>122</v>
      </c>
      <c r="B63" s="83"/>
      <c r="C63" s="83"/>
      <c r="D63" s="83"/>
      <c r="E63" s="83"/>
      <c r="F63" s="83"/>
      <c r="G63" s="83"/>
      <c r="H63" s="67"/>
      <c r="I63" s="67"/>
      <c r="J63" s="67"/>
      <c r="K63" s="67"/>
      <c r="L63" s="67"/>
      <c r="M63" s="67"/>
      <c r="N63" s="67"/>
      <c r="O63" s="67"/>
      <c r="P63" s="67"/>
      <c r="Q63" s="67"/>
      <c r="R63" s="67"/>
      <c r="S63" s="67"/>
      <c r="T63" s="67"/>
      <c r="U63" s="67"/>
      <c r="V63" s="67"/>
      <c r="W63" s="67"/>
      <c r="X63" s="67"/>
      <c r="Y63" s="67"/>
      <c r="Z63" s="67"/>
      <c r="AA63" s="67"/>
      <c r="AB63" s="67"/>
      <c r="AC63" s="67"/>
      <c r="AD63" s="67"/>
      <c r="AE63" s="67"/>
      <c r="AF63" s="67"/>
      <c r="AG63" s="67"/>
      <c r="AH63" s="67"/>
      <c r="AI63" s="67"/>
      <c r="AJ63" s="67"/>
      <c r="AK63" s="67"/>
      <c r="AL63" s="67"/>
      <c r="AM63" s="67"/>
    </row>
    <row r="64" spans="1:40" ht="15" customHeight="1">
      <c r="A64" s="60" t="s">
        <v>123</v>
      </c>
      <c r="B64" s="90"/>
      <c r="C64" s="60"/>
      <c r="D64" s="60"/>
      <c r="E64" s="60"/>
      <c r="F64" s="60"/>
      <c r="G64" s="60"/>
    </row>
    <row r="65" spans="1:7" ht="15" customHeight="1">
      <c r="A65" s="60" t="s">
        <v>124</v>
      </c>
      <c r="B65" s="90"/>
      <c r="C65" s="60"/>
      <c r="D65" s="60"/>
      <c r="E65" s="60"/>
      <c r="F65" s="60"/>
      <c r="G65" s="60"/>
    </row>
    <row r="66" spans="1:7" ht="15" customHeight="1">
      <c r="A66" s="60"/>
      <c r="B66" s="74" t="s">
        <v>125</v>
      </c>
      <c r="C66" s="322" t="s">
        <v>126</v>
      </c>
      <c r="D66" s="322"/>
      <c r="E66" s="322"/>
      <c r="F66" s="60"/>
      <c r="G66" s="60"/>
    </row>
    <row r="67" spans="1:7" ht="15" customHeight="1">
      <c r="A67" s="60"/>
      <c r="B67" s="93" t="s">
        <v>127</v>
      </c>
      <c r="C67" s="346" t="s">
        <v>128</v>
      </c>
      <c r="D67" s="346"/>
      <c r="E67" s="346"/>
      <c r="F67" s="60"/>
      <c r="G67" s="60"/>
    </row>
    <row r="68" spans="1:7" ht="15" customHeight="1">
      <c r="A68" s="60"/>
      <c r="B68" s="93" t="s">
        <v>129</v>
      </c>
      <c r="C68" s="346" t="s">
        <v>130</v>
      </c>
      <c r="D68" s="346"/>
      <c r="E68" s="346"/>
      <c r="F68" s="60"/>
      <c r="G68" s="60"/>
    </row>
    <row r="69" spans="1:7" ht="15" customHeight="1">
      <c r="A69" s="60"/>
      <c r="B69" s="93" t="s">
        <v>131</v>
      </c>
      <c r="C69" s="346" t="s">
        <v>132</v>
      </c>
      <c r="D69" s="346"/>
      <c r="E69" s="346"/>
      <c r="F69" s="60"/>
      <c r="G69" s="60"/>
    </row>
    <row r="70" spans="1:7" ht="15" customHeight="1">
      <c r="A70" s="60"/>
      <c r="B70" s="93" t="s">
        <v>133</v>
      </c>
      <c r="C70" s="346" t="s">
        <v>134</v>
      </c>
      <c r="D70" s="346"/>
      <c r="E70" s="346"/>
      <c r="F70" s="60"/>
      <c r="G70" s="60"/>
    </row>
    <row r="71" spans="1:7" ht="15" customHeight="1">
      <c r="A71" s="60"/>
      <c r="B71" s="60" t="s">
        <v>135</v>
      </c>
      <c r="C71" s="60"/>
      <c r="D71" s="60"/>
      <c r="E71" s="60"/>
      <c r="F71" s="60"/>
      <c r="G71" s="60"/>
    </row>
    <row r="72" spans="1:7" ht="15" customHeight="1">
      <c r="A72" s="60"/>
      <c r="B72" s="60" t="s">
        <v>136</v>
      </c>
      <c r="C72" s="60"/>
      <c r="D72" s="60"/>
      <c r="E72" s="60"/>
      <c r="F72" s="60"/>
      <c r="G72" s="60"/>
    </row>
    <row r="73" spans="1:7" ht="15" customHeight="1">
      <c r="A73" s="60"/>
      <c r="B73" s="60" t="s">
        <v>137</v>
      </c>
      <c r="C73" s="60"/>
      <c r="D73" s="60"/>
      <c r="E73" s="60"/>
      <c r="F73" s="60"/>
      <c r="G73" s="60"/>
    </row>
    <row r="74" spans="1:7" ht="15" customHeight="1">
      <c r="A74" s="60" t="s">
        <v>138</v>
      </c>
      <c r="B74" s="90"/>
      <c r="C74" s="60"/>
      <c r="D74" s="60"/>
      <c r="E74" s="60"/>
      <c r="F74" s="60"/>
      <c r="G74" s="60"/>
    </row>
    <row r="75" spans="1:7" ht="15" customHeight="1">
      <c r="A75" s="60" t="s">
        <v>139</v>
      </c>
      <c r="B75" s="90"/>
      <c r="C75" s="60"/>
      <c r="D75" s="60"/>
      <c r="E75" s="60"/>
      <c r="F75" s="60"/>
      <c r="G75" s="60"/>
    </row>
    <row r="76" spans="1:7" ht="15" customHeight="1">
      <c r="A76" s="60" t="s">
        <v>140</v>
      </c>
      <c r="B76" s="90"/>
      <c r="C76" s="60"/>
      <c r="D76" s="60"/>
      <c r="E76" s="60"/>
      <c r="F76" s="60"/>
      <c r="G76" s="60"/>
    </row>
    <row r="77" spans="1:7" ht="15" customHeight="1">
      <c r="A77" s="60" t="s">
        <v>141</v>
      </c>
      <c r="B77" s="90"/>
      <c r="C77" s="60"/>
      <c r="D77" s="60"/>
      <c r="E77" s="60"/>
      <c r="F77" s="60"/>
      <c r="G77" s="60"/>
    </row>
    <row r="78" spans="1:7" ht="15" customHeight="1">
      <c r="A78" s="60" t="s">
        <v>142</v>
      </c>
      <c r="B78" s="90"/>
      <c r="C78" s="60"/>
      <c r="D78" s="60"/>
      <c r="E78" s="60"/>
      <c r="F78" s="60"/>
      <c r="G78" s="60"/>
    </row>
    <row r="79" spans="1:7" ht="15" customHeight="1">
      <c r="A79" s="60" t="s">
        <v>143</v>
      </c>
      <c r="B79" s="90"/>
      <c r="C79" s="60"/>
      <c r="D79" s="60"/>
      <c r="E79" s="60"/>
      <c r="F79" s="60"/>
      <c r="G79" s="60"/>
    </row>
    <row r="80" spans="1:7" ht="15" customHeight="1">
      <c r="A80" s="60"/>
      <c r="B80" s="60" t="s">
        <v>144</v>
      </c>
      <c r="C80" s="60"/>
      <c r="D80" s="60"/>
      <c r="E80" s="60"/>
      <c r="F80" s="60"/>
      <c r="G80" s="60"/>
    </row>
    <row r="81" spans="1:7" ht="15" customHeight="1">
      <c r="A81" s="60"/>
      <c r="B81" s="60" t="s">
        <v>145</v>
      </c>
      <c r="C81" s="60"/>
      <c r="D81" s="60"/>
      <c r="E81" s="60"/>
      <c r="F81" s="60"/>
      <c r="G81" s="60"/>
    </row>
    <row r="82" spans="1:7" ht="15" customHeight="1">
      <c r="A82" s="60" t="s">
        <v>146</v>
      </c>
      <c r="B82" s="90"/>
      <c r="C82" s="60"/>
      <c r="D82" s="60"/>
      <c r="E82" s="60"/>
      <c r="F82" s="60"/>
      <c r="G82" s="60"/>
    </row>
    <row r="83" spans="1:7" ht="15" customHeight="1">
      <c r="A83" s="60" t="s">
        <v>147</v>
      </c>
      <c r="B83" s="90"/>
      <c r="C83" s="60"/>
      <c r="D83" s="60"/>
      <c r="E83" s="60"/>
      <c r="F83" s="60"/>
      <c r="G83" s="60"/>
    </row>
    <row r="84" spans="1:7" ht="15" customHeight="1">
      <c r="A84" s="60" t="s">
        <v>148</v>
      </c>
      <c r="B84" s="90"/>
      <c r="C84" s="60"/>
      <c r="D84" s="60"/>
      <c r="E84" s="60"/>
      <c r="F84" s="60"/>
      <c r="G84" s="60"/>
    </row>
    <row r="85" spans="1:7" ht="15" customHeight="1">
      <c r="A85" s="60" t="s">
        <v>149</v>
      </c>
      <c r="B85" s="90"/>
      <c r="C85" s="60"/>
      <c r="D85" s="60"/>
      <c r="E85" s="60"/>
      <c r="F85" s="60"/>
      <c r="G85" s="60"/>
    </row>
    <row r="86" spans="1:7" ht="15" customHeight="1">
      <c r="A86" s="60" t="s">
        <v>150</v>
      </c>
      <c r="B86" s="90"/>
      <c r="C86" s="60"/>
      <c r="D86" s="60"/>
      <c r="E86" s="60"/>
      <c r="F86" s="60"/>
      <c r="G86" s="60"/>
    </row>
    <row r="87" spans="1:7" ht="15" customHeight="1">
      <c r="A87" s="60" t="s">
        <v>151</v>
      </c>
      <c r="B87" s="90"/>
      <c r="C87" s="60"/>
      <c r="D87" s="60"/>
      <c r="E87" s="60"/>
      <c r="F87" s="60"/>
      <c r="G87" s="60"/>
    </row>
    <row r="88" spans="1:7" ht="15" customHeight="1">
      <c r="A88" s="60" t="s">
        <v>152</v>
      </c>
      <c r="B88" s="90"/>
      <c r="C88" s="60"/>
      <c r="D88" s="60"/>
      <c r="E88" s="60"/>
      <c r="F88" s="60"/>
      <c r="G88" s="60"/>
    </row>
    <row r="89" spans="1:7" ht="15" customHeight="1">
      <c r="A89" s="60" t="s">
        <v>153</v>
      </c>
      <c r="B89" s="90"/>
      <c r="C89" s="60"/>
      <c r="D89" s="60"/>
      <c r="E89" s="60"/>
      <c r="F89" s="60"/>
      <c r="G89" s="60"/>
    </row>
  </sheetData>
  <mergeCells count="229">
    <mergeCell ref="AP1:AR5"/>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hyperlinks>
    <hyperlink ref="AP1:AR5" location="表紙!A1" display="表紙!A1" xr:uid="{D45D2F5D-599A-40F0-87E7-99CAA5958FFE}"/>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R66"/>
  <sheetViews>
    <sheetView showGridLines="0" view="pageBreakPreview" zoomScaleNormal="100" zoomScaleSheetLayoutView="100" workbookViewId="0">
      <selection activeCell="AP1" sqref="AP1:AR5"/>
    </sheetView>
  </sheetViews>
  <sheetFormatPr defaultColWidth="8.19921875" defaultRowHeight="21" customHeight="1"/>
  <cols>
    <col min="1" max="1" width="2.59765625" style="59" customWidth="1"/>
    <col min="2" max="2" width="14.5" style="61" customWidth="1"/>
    <col min="3" max="3" width="6.59765625" style="59" customWidth="1"/>
    <col min="4" max="5" width="7.59765625" style="59" customWidth="1"/>
    <col min="6" max="36" width="2.59765625" style="59" customWidth="1"/>
    <col min="37" max="37" width="6.59765625" style="59" customWidth="1"/>
    <col min="38" max="39" width="7.59765625" style="59" customWidth="1"/>
    <col min="40" max="40" width="5.59765625" style="59" customWidth="1"/>
    <col min="41" max="16384" width="8.19921875" style="59"/>
  </cols>
  <sheetData>
    <row r="1" spans="1:44" ht="20.100000000000001" customHeight="1">
      <c r="A1" s="91" t="s">
        <v>91</v>
      </c>
      <c r="C1" s="78"/>
      <c r="D1" s="78"/>
      <c r="E1" s="78"/>
      <c r="F1" s="78"/>
      <c r="G1" s="78"/>
      <c r="H1" s="78"/>
      <c r="I1" s="78"/>
      <c r="J1" s="78"/>
      <c r="K1" s="78"/>
      <c r="L1" s="78"/>
      <c r="M1" s="78"/>
      <c r="N1" s="78"/>
      <c r="O1" s="78"/>
      <c r="P1" s="78"/>
      <c r="Q1" s="78"/>
      <c r="R1" s="78"/>
      <c r="S1" s="78"/>
      <c r="T1" s="78"/>
      <c r="U1" s="78"/>
      <c r="V1" s="78"/>
      <c r="W1" s="78"/>
      <c r="X1" s="67"/>
      <c r="Y1" s="67"/>
      <c r="Z1" s="62"/>
      <c r="AA1" s="62"/>
      <c r="AB1" s="62"/>
      <c r="AC1" s="62"/>
      <c r="AD1" s="84"/>
      <c r="AE1" s="84"/>
      <c r="AF1" s="84"/>
      <c r="AG1" s="84"/>
      <c r="AH1" s="84"/>
      <c r="AI1" s="79" t="s">
        <v>92</v>
      </c>
      <c r="AJ1" s="79"/>
      <c r="AK1" s="316" t="s">
        <v>229</v>
      </c>
      <c r="AL1" s="316"/>
      <c r="AM1" s="316"/>
      <c r="AN1" s="316"/>
      <c r="AP1" s="425" t="s">
        <v>416</v>
      </c>
      <c r="AQ1" s="426"/>
      <c r="AR1" s="427"/>
    </row>
    <row r="2" spans="1:44" ht="18" customHeight="1">
      <c r="A2" s="62"/>
      <c r="B2" s="63"/>
      <c r="C2" s="63"/>
      <c r="D2" s="63"/>
      <c r="E2" s="63"/>
      <c r="F2" s="63"/>
      <c r="G2" s="63"/>
      <c r="H2" s="63"/>
      <c r="I2" s="63"/>
      <c r="J2" s="63"/>
      <c r="K2" s="63"/>
      <c r="L2" s="63"/>
      <c r="M2" s="317">
        <v>2024</v>
      </c>
      <c r="N2" s="317"/>
      <c r="O2" s="317"/>
      <c r="P2" s="317"/>
      <c r="Q2" s="318" t="s">
        <v>94</v>
      </c>
      <c r="R2" s="318"/>
      <c r="S2" s="317">
        <v>5</v>
      </c>
      <c r="T2" s="317"/>
      <c r="U2" s="318" t="s">
        <v>95</v>
      </c>
      <c r="V2" s="318"/>
      <c r="W2" s="63"/>
      <c r="X2" s="63"/>
      <c r="Y2" s="63"/>
      <c r="Z2" s="62"/>
      <c r="AA2" s="62"/>
      <c r="AC2" s="79"/>
      <c r="AD2" s="63"/>
      <c r="AE2" s="63"/>
      <c r="AF2" s="63"/>
      <c r="AG2" s="63"/>
      <c r="AH2" s="63"/>
      <c r="AI2" s="79" t="s">
        <v>96</v>
      </c>
      <c r="AJ2" s="79"/>
      <c r="AK2" s="319"/>
      <c r="AL2" s="319"/>
      <c r="AM2" s="319"/>
      <c r="AN2" s="319"/>
      <c r="AP2" s="428"/>
      <c r="AQ2" s="429"/>
      <c r="AR2" s="430"/>
    </row>
    <row r="3" spans="1:44" ht="18" customHeight="1">
      <c r="A3" s="82"/>
      <c r="B3" s="82"/>
      <c r="C3" s="82"/>
      <c r="D3" s="82"/>
      <c r="E3" s="82"/>
      <c r="F3" s="82"/>
      <c r="G3" s="82"/>
      <c r="H3" s="82"/>
      <c r="I3" s="82"/>
      <c r="J3" s="82"/>
      <c r="K3" s="82"/>
      <c r="L3" s="82"/>
      <c r="M3" s="82"/>
      <c r="N3" s="82"/>
      <c r="O3" s="82"/>
      <c r="P3" s="82"/>
      <c r="Q3" s="82"/>
      <c r="R3" s="82"/>
      <c r="S3" s="82"/>
      <c r="T3" s="82"/>
      <c r="U3" s="82"/>
      <c r="V3" s="82"/>
      <c r="W3" s="82"/>
      <c r="Y3" s="85"/>
      <c r="Z3" s="85"/>
      <c r="AA3" s="85"/>
      <c r="AB3" s="62"/>
      <c r="AC3" s="85"/>
      <c r="AD3" s="85"/>
      <c r="AE3" s="85"/>
      <c r="AF3" s="85"/>
      <c r="AG3" s="85"/>
      <c r="AH3" s="85"/>
      <c r="AI3" s="86" t="s">
        <v>97</v>
      </c>
      <c r="AJ3" s="79"/>
      <c r="AK3" s="314" t="s">
        <v>155</v>
      </c>
      <c r="AL3" s="314"/>
      <c r="AM3" s="314"/>
      <c r="AN3" s="314"/>
      <c r="AP3" s="428"/>
      <c r="AQ3" s="429"/>
      <c r="AR3" s="430"/>
    </row>
    <row r="4" spans="1:44" ht="18" customHeight="1">
      <c r="A4" s="82"/>
      <c r="B4" s="82"/>
      <c r="C4" s="82"/>
      <c r="D4" s="82"/>
      <c r="E4" s="82"/>
      <c r="F4" s="82"/>
      <c r="G4" s="82"/>
      <c r="H4" s="82"/>
      <c r="I4" s="82"/>
      <c r="J4" s="82"/>
      <c r="K4" s="82"/>
      <c r="L4" s="82"/>
      <c r="M4" s="82"/>
      <c r="N4" s="82"/>
      <c r="O4" s="82"/>
      <c r="P4" s="82"/>
      <c r="Q4" s="82"/>
      <c r="R4" s="82"/>
      <c r="S4" s="82"/>
      <c r="T4" s="82"/>
      <c r="U4" s="82"/>
      <c r="V4" s="82"/>
      <c r="W4" s="82"/>
      <c r="Y4" s="85"/>
      <c r="Z4" s="85"/>
      <c r="AA4" s="85"/>
      <c r="AB4" s="62"/>
      <c r="AC4" s="85"/>
      <c r="AD4" s="85"/>
      <c r="AE4" s="85"/>
      <c r="AF4" s="85"/>
      <c r="AG4" s="85"/>
      <c r="AH4" s="85"/>
      <c r="AI4" s="86" t="s">
        <v>98</v>
      </c>
      <c r="AJ4" s="79"/>
      <c r="AK4" s="314"/>
      <c r="AL4" s="314"/>
      <c r="AM4" s="314"/>
      <c r="AN4" s="314"/>
      <c r="AP4" s="428"/>
      <c r="AQ4" s="429"/>
      <c r="AR4" s="430"/>
    </row>
    <row r="5" spans="1:44" ht="18" customHeight="1" thickBot="1">
      <c r="A5" s="82"/>
      <c r="B5" s="82"/>
      <c r="C5" s="82"/>
      <c r="D5" s="82"/>
      <c r="E5" s="82"/>
      <c r="F5" s="82"/>
      <c r="G5" s="82"/>
      <c r="H5" s="82"/>
      <c r="I5" s="82"/>
      <c r="J5" s="82"/>
      <c r="K5" s="82"/>
      <c r="L5" s="82"/>
      <c r="M5" s="82"/>
      <c r="N5" s="82"/>
      <c r="O5" s="82"/>
      <c r="P5" s="82"/>
      <c r="Q5" s="82"/>
      <c r="R5" s="82"/>
      <c r="S5" s="82"/>
      <c r="U5" s="82"/>
      <c r="V5" s="82"/>
      <c r="W5" s="82"/>
      <c r="Y5" s="85"/>
      <c r="Z5" s="85"/>
      <c r="AA5" s="85"/>
      <c r="AB5" s="62"/>
      <c r="AC5" s="85"/>
      <c r="AD5" s="85"/>
      <c r="AE5" s="85"/>
      <c r="AF5" s="85"/>
      <c r="AG5" s="86" t="s">
        <v>99</v>
      </c>
      <c r="AH5" s="315">
        <v>160</v>
      </c>
      <c r="AI5" s="315"/>
      <c r="AJ5" s="315"/>
      <c r="AK5" s="85" t="s">
        <v>100</v>
      </c>
      <c r="AL5" s="95"/>
      <c r="AM5" s="85" t="s">
        <v>101</v>
      </c>
      <c r="AN5" s="62"/>
      <c r="AP5" s="431"/>
      <c r="AQ5" s="432"/>
      <c r="AR5" s="433"/>
    </row>
    <row r="6" spans="1:44" ht="9.9" customHeight="1">
      <c r="A6" s="62"/>
      <c r="B6" s="66"/>
      <c r="C6" s="66"/>
      <c r="D6" s="66"/>
      <c r="E6" s="66"/>
      <c r="F6" s="66"/>
      <c r="G6" s="66"/>
      <c r="H6" s="66"/>
      <c r="I6" s="66"/>
      <c r="J6" s="66"/>
      <c r="K6" s="66"/>
      <c r="L6" s="66"/>
      <c r="M6" s="66"/>
      <c r="N6" s="66"/>
      <c r="O6" s="66"/>
      <c r="P6" s="66"/>
      <c r="Q6" s="66"/>
      <c r="R6" s="66"/>
      <c r="S6" s="66"/>
      <c r="T6" s="66"/>
      <c r="U6" s="66"/>
      <c r="V6" s="66"/>
      <c r="W6" s="66"/>
      <c r="X6" s="63"/>
      <c r="Y6" s="63"/>
      <c r="Z6" s="63"/>
      <c r="AA6" s="63"/>
      <c r="AB6" s="63"/>
      <c r="AC6" s="63"/>
      <c r="AD6" s="63"/>
      <c r="AE6" s="63"/>
      <c r="AF6" s="63"/>
      <c r="AG6" s="63"/>
      <c r="AH6" s="63"/>
      <c r="AI6" s="63"/>
      <c r="AJ6" s="63"/>
      <c r="AK6" s="63"/>
      <c r="AL6" s="63"/>
      <c r="AM6" s="62"/>
      <c r="AN6" s="62"/>
    </row>
    <row r="7" spans="1:44" ht="15" customHeight="1">
      <c r="A7" s="323" t="s">
        <v>102</v>
      </c>
      <c r="B7" s="325" t="s">
        <v>103</v>
      </c>
      <c r="C7" s="300" t="s">
        <v>104</v>
      </c>
      <c r="D7" s="322" t="s">
        <v>105</v>
      </c>
      <c r="E7" s="288" t="s">
        <v>106</v>
      </c>
      <c r="F7" s="324" t="s">
        <v>107</v>
      </c>
      <c r="G7" s="324"/>
      <c r="H7" s="324"/>
      <c r="I7" s="324"/>
      <c r="J7" s="324"/>
      <c r="K7" s="324"/>
      <c r="L7" s="324"/>
      <c r="M7" s="324"/>
      <c r="N7" s="324"/>
      <c r="O7" s="324"/>
      <c r="P7" s="324"/>
      <c r="Q7" s="324"/>
      <c r="R7" s="324"/>
      <c r="S7" s="324"/>
      <c r="T7" s="324"/>
      <c r="U7" s="324"/>
      <c r="V7" s="324"/>
      <c r="W7" s="324"/>
      <c r="X7" s="324"/>
      <c r="Y7" s="324"/>
      <c r="Z7" s="324"/>
      <c r="AA7" s="324"/>
      <c r="AB7" s="324"/>
      <c r="AC7" s="324"/>
      <c r="AD7" s="324"/>
      <c r="AE7" s="324"/>
      <c r="AF7" s="324"/>
      <c r="AG7" s="324"/>
      <c r="AH7" s="324"/>
      <c r="AI7" s="324"/>
      <c r="AJ7" s="324"/>
      <c r="AK7" s="292" t="s">
        <v>108</v>
      </c>
      <c r="AL7" s="320" t="s">
        <v>109</v>
      </c>
      <c r="AM7" s="321" t="s">
        <v>110</v>
      </c>
      <c r="AN7" s="321"/>
    </row>
    <row r="8" spans="1:44" ht="15" customHeight="1">
      <c r="A8" s="323"/>
      <c r="B8" s="326"/>
      <c r="C8" s="303"/>
      <c r="D8" s="322"/>
      <c r="E8" s="288"/>
      <c r="F8" s="322" t="s">
        <v>111</v>
      </c>
      <c r="G8" s="322"/>
      <c r="H8" s="322"/>
      <c r="I8" s="322"/>
      <c r="J8" s="322"/>
      <c r="K8" s="322"/>
      <c r="L8" s="322"/>
      <c r="M8" s="322" t="s">
        <v>112</v>
      </c>
      <c r="N8" s="322"/>
      <c r="O8" s="322"/>
      <c r="P8" s="322"/>
      <c r="Q8" s="322"/>
      <c r="R8" s="322"/>
      <c r="S8" s="322"/>
      <c r="T8" s="322" t="s">
        <v>113</v>
      </c>
      <c r="U8" s="322"/>
      <c r="V8" s="322"/>
      <c r="W8" s="322"/>
      <c r="X8" s="322"/>
      <c r="Y8" s="322"/>
      <c r="Z8" s="322"/>
      <c r="AA8" s="322" t="s">
        <v>114</v>
      </c>
      <c r="AB8" s="322"/>
      <c r="AC8" s="322"/>
      <c r="AD8" s="322"/>
      <c r="AE8" s="322"/>
      <c r="AF8" s="322"/>
      <c r="AG8" s="322"/>
      <c r="AH8" s="322" t="s">
        <v>115</v>
      </c>
      <c r="AI8" s="322"/>
      <c r="AJ8" s="322"/>
      <c r="AK8" s="292"/>
      <c r="AL8" s="320"/>
      <c r="AM8" s="321"/>
      <c r="AN8" s="321"/>
    </row>
    <row r="9" spans="1:44" ht="15" customHeight="1">
      <c r="A9" s="323"/>
      <c r="B9" s="327" t="s">
        <v>156</v>
      </c>
      <c r="C9" s="303"/>
      <c r="D9" s="322"/>
      <c r="E9" s="28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2"/>
      <c r="AL9" s="320"/>
      <c r="AM9" s="321"/>
      <c r="AN9" s="321"/>
    </row>
    <row r="10" spans="1:44" ht="15" customHeight="1">
      <c r="A10" s="323"/>
      <c r="B10" s="328"/>
      <c r="C10" s="306"/>
      <c r="D10" s="322"/>
      <c r="E10" s="28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2"/>
      <c r="AL10" s="320"/>
      <c r="AM10" s="321"/>
      <c r="AN10" s="321"/>
    </row>
    <row r="11" spans="1:44" ht="18" customHeight="1">
      <c r="A11" s="73">
        <v>1</v>
      </c>
      <c r="B11" s="99" t="s">
        <v>157</v>
      </c>
      <c r="C11" s="81"/>
      <c r="D11" s="100"/>
      <c r="E11" s="101"/>
      <c r="F11" s="68"/>
      <c r="G11" s="68"/>
      <c r="H11" s="68"/>
      <c r="I11" s="68"/>
      <c r="J11" s="68"/>
      <c r="K11" s="68"/>
      <c r="L11" s="68"/>
      <c r="M11" s="68"/>
      <c r="N11" s="68"/>
      <c r="O11" s="68"/>
      <c r="P11" s="68"/>
      <c r="Q11" s="68"/>
      <c r="R11" s="68"/>
      <c r="S11" s="68"/>
      <c r="T11" s="68"/>
      <c r="U11" s="68"/>
      <c r="V11" s="68"/>
      <c r="W11" s="68"/>
      <c r="X11" s="68"/>
      <c r="Y11" s="68"/>
      <c r="Z11" s="68"/>
      <c r="AA11" s="68"/>
      <c r="AB11" s="68"/>
      <c r="AC11" s="68"/>
      <c r="AD11" s="68"/>
      <c r="AE11" s="68"/>
      <c r="AF11" s="68"/>
      <c r="AG11" s="68"/>
      <c r="AH11" s="68"/>
      <c r="AI11" s="68"/>
      <c r="AJ11" s="68"/>
      <c r="AK11" s="69">
        <f>+SUM(F11:AJ11)</f>
        <v>0</v>
      </c>
      <c r="AL11" s="70">
        <f>IF($AK$3="４週",AK11/4,AK11/(DAY(EOMONTH($F$9,0))/7))</f>
        <v>0</v>
      </c>
      <c r="AM11" s="329"/>
      <c r="AN11" s="329"/>
    </row>
    <row r="12" spans="1:44" ht="18" customHeight="1">
      <c r="A12" s="73">
        <v>2</v>
      </c>
      <c r="B12" s="99"/>
      <c r="C12" s="81"/>
      <c r="D12" s="100"/>
      <c r="E12" s="101"/>
      <c r="F12" s="68"/>
      <c r="G12" s="68"/>
      <c r="H12" s="68"/>
      <c r="I12" s="68"/>
      <c r="J12" s="68"/>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9">
        <f t="shared" ref="AK12:AK31" si="0">+SUM(F12:AJ12)</f>
        <v>0</v>
      </c>
      <c r="AL12" s="70">
        <f t="shared" ref="AL12:AL30" si="1">IF($AK$3="４週",AK12/4,AK12/(DAY(EOMONTH($F$9,0))/7))</f>
        <v>0</v>
      </c>
      <c r="AM12" s="329"/>
      <c r="AN12" s="329"/>
    </row>
    <row r="13" spans="1:44" ht="16.5" customHeight="1">
      <c r="A13" s="73">
        <v>3</v>
      </c>
      <c r="B13" s="99"/>
      <c r="C13" s="81"/>
      <c r="D13" s="100"/>
      <c r="E13" s="101"/>
      <c r="F13" s="68"/>
      <c r="G13" s="68"/>
      <c r="H13" s="68"/>
      <c r="I13" s="68"/>
      <c r="J13" s="68"/>
      <c r="K13" s="68"/>
      <c r="L13" s="68"/>
      <c r="M13" s="68"/>
      <c r="N13" s="68"/>
      <c r="O13" s="68"/>
      <c r="P13" s="68"/>
      <c r="Q13" s="68"/>
      <c r="R13" s="68"/>
      <c r="S13" s="68"/>
      <c r="T13" s="68"/>
      <c r="U13" s="68"/>
      <c r="V13" s="68"/>
      <c r="W13" s="68"/>
      <c r="X13" s="68"/>
      <c r="Y13" s="68"/>
      <c r="Z13" s="68"/>
      <c r="AA13" s="68"/>
      <c r="AB13" s="68"/>
      <c r="AC13" s="68"/>
      <c r="AD13" s="68"/>
      <c r="AE13" s="68"/>
      <c r="AF13" s="68"/>
      <c r="AG13" s="68"/>
      <c r="AH13" s="68"/>
      <c r="AI13" s="68"/>
      <c r="AJ13" s="68"/>
      <c r="AK13" s="69">
        <f t="shared" si="0"/>
        <v>0</v>
      </c>
      <c r="AL13" s="70">
        <f t="shared" si="1"/>
        <v>0</v>
      </c>
      <c r="AM13" s="329"/>
      <c r="AN13" s="329"/>
    </row>
    <row r="14" spans="1:44" ht="18" customHeight="1">
      <c r="A14" s="73">
        <v>4</v>
      </c>
      <c r="B14" s="99"/>
      <c r="C14" s="81"/>
      <c r="D14" s="100"/>
      <c r="E14" s="101"/>
      <c r="F14" s="68"/>
      <c r="G14" s="68"/>
      <c r="H14" s="68"/>
      <c r="I14" s="68"/>
      <c r="J14" s="68"/>
      <c r="K14" s="68"/>
      <c r="L14" s="68"/>
      <c r="M14" s="68"/>
      <c r="N14" s="68"/>
      <c r="O14" s="68"/>
      <c r="P14" s="68"/>
      <c r="Q14" s="68"/>
      <c r="R14" s="68"/>
      <c r="S14" s="68"/>
      <c r="T14" s="68"/>
      <c r="U14" s="68"/>
      <c r="V14" s="68"/>
      <c r="W14" s="68"/>
      <c r="X14" s="68"/>
      <c r="Y14" s="68"/>
      <c r="Z14" s="68"/>
      <c r="AA14" s="68"/>
      <c r="AB14" s="68"/>
      <c r="AC14" s="68"/>
      <c r="AD14" s="68"/>
      <c r="AE14" s="68"/>
      <c r="AF14" s="68"/>
      <c r="AG14" s="68"/>
      <c r="AH14" s="68"/>
      <c r="AI14" s="68"/>
      <c r="AJ14" s="68"/>
      <c r="AK14" s="69">
        <f t="shared" si="0"/>
        <v>0</v>
      </c>
      <c r="AL14" s="70">
        <f t="shared" si="1"/>
        <v>0</v>
      </c>
      <c r="AM14" s="329"/>
      <c r="AN14" s="329"/>
    </row>
    <row r="15" spans="1:44" ht="18" customHeight="1">
      <c r="A15" s="73">
        <v>5</v>
      </c>
      <c r="B15" s="99"/>
      <c r="C15" s="81"/>
      <c r="D15" s="100"/>
      <c r="E15" s="101"/>
      <c r="F15" s="68"/>
      <c r="G15" s="68"/>
      <c r="H15" s="68"/>
      <c r="I15" s="68"/>
      <c r="J15" s="68"/>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9">
        <f t="shared" si="0"/>
        <v>0</v>
      </c>
      <c r="AL15" s="70">
        <f t="shared" si="1"/>
        <v>0</v>
      </c>
      <c r="AM15" s="329"/>
      <c r="AN15" s="329"/>
    </row>
    <row r="16" spans="1:44" ht="18" customHeight="1">
      <c r="A16" s="73">
        <v>6</v>
      </c>
      <c r="B16" s="99"/>
      <c r="C16" s="81"/>
      <c r="D16" s="100"/>
      <c r="E16" s="101"/>
      <c r="F16" s="68"/>
      <c r="G16" s="68"/>
      <c r="H16" s="68"/>
      <c r="I16" s="68"/>
      <c r="J16" s="68"/>
      <c r="K16" s="68"/>
      <c r="L16" s="68"/>
      <c r="M16" s="68"/>
      <c r="N16" s="68"/>
      <c r="O16" s="68"/>
      <c r="P16" s="68"/>
      <c r="Q16" s="68"/>
      <c r="R16" s="68"/>
      <c r="S16" s="68"/>
      <c r="T16" s="68"/>
      <c r="U16" s="68"/>
      <c r="V16" s="68"/>
      <c r="W16" s="68"/>
      <c r="X16" s="68"/>
      <c r="Y16" s="68"/>
      <c r="Z16" s="68"/>
      <c r="AA16" s="68"/>
      <c r="AB16" s="68"/>
      <c r="AC16" s="68"/>
      <c r="AD16" s="68"/>
      <c r="AE16" s="68"/>
      <c r="AF16" s="68"/>
      <c r="AG16" s="68"/>
      <c r="AH16" s="68"/>
      <c r="AI16" s="68"/>
      <c r="AJ16" s="68"/>
      <c r="AK16" s="69">
        <f t="shared" si="0"/>
        <v>0</v>
      </c>
      <c r="AL16" s="70">
        <f t="shared" si="1"/>
        <v>0</v>
      </c>
      <c r="AM16" s="329"/>
      <c r="AN16" s="329"/>
    </row>
    <row r="17" spans="1:40" ht="18" customHeight="1">
      <c r="A17" s="73">
        <v>7</v>
      </c>
      <c r="B17" s="99"/>
      <c r="C17" s="81"/>
      <c r="D17" s="100"/>
      <c r="E17" s="101"/>
      <c r="F17" s="68"/>
      <c r="G17" s="68"/>
      <c r="H17" s="68"/>
      <c r="I17" s="68"/>
      <c r="J17" s="68"/>
      <c r="K17" s="68"/>
      <c r="L17" s="68"/>
      <c r="M17" s="68"/>
      <c r="N17" s="68"/>
      <c r="O17" s="68"/>
      <c r="P17" s="68"/>
      <c r="Q17" s="68"/>
      <c r="R17" s="68"/>
      <c r="S17" s="68"/>
      <c r="T17" s="68"/>
      <c r="U17" s="68"/>
      <c r="V17" s="68"/>
      <c r="W17" s="68"/>
      <c r="X17" s="68"/>
      <c r="Y17" s="68"/>
      <c r="Z17" s="68"/>
      <c r="AA17" s="68"/>
      <c r="AB17" s="68"/>
      <c r="AC17" s="68"/>
      <c r="AD17" s="68"/>
      <c r="AE17" s="68"/>
      <c r="AF17" s="68"/>
      <c r="AG17" s="68"/>
      <c r="AH17" s="68"/>
      <c r="AI17" s="68"/>
      <c r="AJ17" s="68"/>
      <c r="AK17" s="69">
        <f t="shared" si="0"/>
        <v>0</v>
      </c>
      <c r="AL17" s="70">
        <f t="shared" si="1"/>
        <v>0</v>
      </c>
      <c r="AM17" s="329"/>
      <c r="AN17" s="329"/>
    </row>
    <row r="18" spans="1:40" ht="18" customHeight="1">
      <c r="A18" s="73">
        <v>8</v>
      </c>
      <c r="B18" s="99"/>
      <c r="C18" s="81"/>
      <c r="D18" s="100"/>
      <c r="E18" s="101"/>
      <c r="F18" s="68"/>
      <c r="G18" s="68"/>
      <c r="H18" s="68"/>
      <c r="I18" s="68"/>
      <c r="J18" s="68"/>
      <c r="K18" s="68"/>
      <c r="L18" s="68"/>
      <c r="M18" s="68"/>
      <c r="N18" s="68"/>
      <c r="O18" s="68"/>
      <c r="P18" s="68"/>
      <c r="Q18" s="68"/>
      <c r="R18" s="68"/>
      <c r="S18" s="68"/>
      <c r="T18" s="68"/>
      <c r="U18" s="68"/>
      <c r="V18" s="68"/>
      <c r="W18" s="68"/>
      <c r="X18" s="68"/>
      <c r="Y18" s="68"/>
      <c r="Z18" s="68"/>
      <c r="AA18" s="68"/>
      <c r="AB18" s="68"/>
      <c r="AC18" s="68"/>
      <c r="AD18" s="68"/>
      <c r="AE18" s="68"/>
      <c r="AF18" s="68"/>
      <c r="AG18" s="68"/>
      <c r="AH18" s="68"/>
      <c r="AI18" s="68"/>
      <c r="AJ18" s="68"/>
      <c r="AK18" s="69">
        <f t="shared" si="0"/>
        <v>0</v>
      </c>
      <c r="AL18" s="70">
        <f t="shared" si="1"/>
        <v>0</v>
      </c>
      <c r="AM18" s="329"/>
      <c r="AN18" s="329"/>
    </row>
    <row r="19" spans="1:40" ht="18" customHeight="1">
      <c r="A19" s="73">
        <v>9</v>
      </c>
      <c r="B19" s="99"/>
      <c r="C19" s="81"/>
      <c r="D19" s="100"/>
      <c r="E19" s="101"/>
      <c r="F19" s="68"/>
      <c r="G19" s="68"/>
      <c r="H19" s="68"/>
      <c r="I19" s="68"/>
      <c r="J19" s="68"/>
      <c r="K19" s="68"/>
      <c r="L19" s="68"/>
      <c r="M19" s="68"/>
      <c r="N19" s="68"/>
      <c r="O19" s="68"/>
      <c r="P19" s="68"/>
      <c r="Q19" s="68"/>
      <c r="R19" s="68"/>
      <c r="S19" s="68"/>
      <c r="T19" s="68"/>
      <c r="U19" s="68"/>
      <c r="V19" s="68"/>
      <c r="W19" s="68"/>
      <c r="X19" s="68"/>
      <c r="Y19" s="68"/>
      <c r="Z19" s="68"/>
      <c r="AA19" s="68"/>
      <c r="AB19" s="68"/>
      <c r="AC19" s="68"/>
      <c r="AD19" s="68"/>
      <c r="AE19" s="68"/>
      <c r="AF19" s="68"/>
      <c r="AG19" s="68"/>
      <c r="AH19" s="68"/>
      <c r="AI19" s="68"/>
      <c r="AJ19" s="68"/>
      <c r="AK19" s="69">
        <f t="shared" si="0"/>
        <v>0</v>
      </c>
      <c r="AL19" s="70">
        <f t="shared" si="1"/>
        <v>0</v>
      </c>
      <c r="AM19" s="329"/>
      <c r="AN19" s="329"/>
    </row>
    <row r="20" spans="1:40" ht="18" customHeight="1">
      <c r="A20" s="73">
        <v>10</v>
      </c>
      <c r="B20" s="99"/>
      <c r="C20" s="81"/>
      <c r="D20" s="100"/>
      <c r="E20" s="101"/>
      <c r="F20" s="68"/>
      <c r="G20" s="68"/>
      <c r="H20" s="68"/>
      <c r="I20" s="68"/>
      <c r="J20" s="68"/>
      <c r="K20" s="68"/>
      <c r="L20" s="68"/>
      <c r="M20" s="68"/>
      <c r="N20" s="68"/>
      <c r="O20" s="68"/>
      <c r="P20" s="68"/>
      <c r="Q20" s="68"/>
      <c r="R20" s="68"/>
      <c r="S20" s="68"/>
      <c r="T20" s="68"/>
      <c r="U20" s="68"/>
      <c r="V20" s="68"/>
      <c r="W20" s="68"/>
      <c r="X20" s="68"/>
      <c r="Y20" s="68"/>
      <c r="Z20" s="68"/>
      <c r="AA20" s="68"/>
      <c r="AB20" s="68"/>
      <c r="AC20" s="68"/>
      <c r="AD20" s="68"/>
      <c r="AE20" s="68"/>
      <c r="AF20" s="68"/>
      <c r="AG20" s="68"/>
      <c r="AH20" s="68"/>
      <c r="AI20" s="68"/>
      <c r="AJ20" s="68"/>
      <c r="AK20" s="69">
        <f t="shared" si="0"/>
        <v>0</v>
      </c>
      <c r="AL20" s="70">
        <f t="shared" si="1"/>
        <v>0</v>
      </c>
      <c r="AM20" s="329"/>
      <c r="AN20" s="329"/>
    </row>
    <row r="21" spans="1:40" ht="18" customHeight="1">
      <c r="A21" s="73">
        <v>11</v>
      </c>
      <c r="B21" s="99"/>
      <c r="C21" s="81"/>
      <c r="D21" s="100"/>
      <c r="E21" s="101"/>
      <c r="F21" s="68"/>
      <c r="G21" s="68"/>
      <c r="H21" s="68"/>
      <c r="I21" s="68"/>
      <c r="J21" s="68"/>
      <c r="K21" s="68"/>
      <c r="L21" s="68"/>
      <c r="M21" s="68"/>
      <c r="N21" s="68"/>
      <c r="O21" s="68"/>
      <c r="P21" s="68"/>
      <c r="Q21" s="68"/>
      <c r="R21" s="68"/>
      <c r="S21" s="68"/>
      <c r="T21" s="68"/>
      <c r="U21" s="68"/>
      <c r="V21" s="68"/>
      <c r="W21" s="68"/>
      <c r="X21" s="68"/>
      <c r="Y21" s="68"/>
      <c r="Z21" s="68"/>
      <c r="AA21" s="68"/>
      <c r="AB21" s="68"/>
      <c r="AC21" s="68"/>
      <c r="AD21" s="68"/>
      <c r="AE21" s="68"/>
      <c r="AF21" s="68"/>
      <c r="AG21" s="68"/>
      <c r="AH21" s="68"/>
      <c r="AI21" s="68"/>
      <c r="AJ21" s="68"/>
      <c r="AK21" s="69">
        <f t="shared" si="0"/>
        <v>0</v>
      </c>
      <c r="AL21" s="70">
        <f t="shared" si="1"/>
        <v>0</v>
      </c>
      <c r="AM21" s="329"/>
      <c r="AN21" s="329"/>
    </row>
    <row r="22" spans="1:40" ht="18" customHeight="1">
      <c r="A22" s="73">
        <v>12</v>
      </c>
      <c r="B22" s="99"/>
      <c r="C22" s="81"/>
      <c r="D22" s="100"/>
      <c r="E22" s="101"/>
      <c r="F22" s="68"/>
      <c r="G22" s="68"/>
      <c r="H22" s="68"/>
      <c r="I22" s="68"/>
      <c r="J22" s="68"/>
      <c r="K22" s="68"/>
      <c r="L22" s="68"/>
      <c r="M22" s="68"/>
      <c r="N22" s="68"/>
      <c r="O22" s="68"/>
      <c r="P22" s="68"/>
      <c r="Q22" s="68"/>
      <c r="R22" s="68"/>
      <c r="S22" s="68"/>
      <c r="T22" s="68"/>
      <c r="U22" s="68"/>
      <c r="V22" s="68"/>
      <c r="W22" s="68"/>
      <c r="X22" s="68"/>
      <c r="Y22" s="68"/>
      <c r="Z22" s="68"/>
      <c r="AA22" s="68"/>
      <c r="AB22" s="68"/>
      <c r="AC22" s="68"/>
      <c r="AD22" s="68"/>
      <c r="AE22" s="68"/>
      <c r="AF22" s="68"/>
      <c r="AG22" s="68"/>
      <c r="AH22" s="68"/>
      <c r="AI22" s="68"/>
      <c r="AJ22" s="68"/>
      <c r="AK22" s="69">
        <f t="shared" si="0"/>
        <v>0</v>
      </c>
      <c r="AL22" s="70">
        <f t="shared" si="1"/>
        <v>0</v>
      </c>
      <c r="AM22" s="329"/>
      <c r="AN22" s="329"/>
    </row>
    <row r="23" spans="1:40" ht="18" customHeight="1">
      <c r="A23" s="73">
        <v>13</v>
      </c>
      <c r="B23" s="99"/>
      <c r="C23" s="81"/>
      <c r="D23" s="100"/>
      <c r="E23" s="101"/>
      <c r="F23" s="68"/>
      <c r="G23" s="68"/>
      <c r="H23" s="68"/>
      <c r="I23" s="68"/>
      <c r="J23" s="68"/>
      <c r="K23" s="68"/>
      <c r="L23" s="68"/>
      <c r="M23" s="68"/>
      <c r="N23" s="68"/>
      <c r="O23" s="68"/>
      <c r="P23" s="68"/>
      <c r="Q23" s="68"/>
      <c r="R23" s="68"/>
      <c r="S23" s="68"/>
      <c r="T23" s="68"/>
      <c r="U23" s="68"/>
      <c r="V23" s="68"/>
      <c r="W23" s="68"/>
      <c r="X23" s="68"/>
      <c r="Y23" s="68"/>
      <c r="Z23" s="68"/>
      <c r="AA23" s="68"/>
      <c r="AB23" s="68"/>
      <c r="AC23" s="68"/>
      <c r="AD23" s="68"/>
      <c r="AE23" s="68"/>
      <c r="AF23" s="68"/>
      <c r="AG23" s="68"/>
      <c r="AH23" s="68"/>
      <c r="AI23" s="68"/>
      <c r="AJ23" s="68"/>
      <c r="AK23" s="69">
        <f t="shared" si="0"/>
        <v>0</v>
      </c>
      <c r="AL23" s="70">
        <f t="shared" si="1"/>
        <v>0</v>
      </c>
      <c r="AM23" s="329"/>
      <c r="AN23" s="329"/>
    </row>
    <row r="24" spans="1:40" ht="18" customHeight="1">
      <c r="A24" s="73">
        <v>14</v>
      </c>
      <c r="B24" s="99"/>
      <c r="C24" s="81"/>
      <c r="D24" s="100"/>
      <c r="E24" s="101"/>
      <c r="F24" s="68"/>
      <c r="G24" s="68"/>
      <c r="H24" s="68"/>
      <c r="I24" s="68"/>
      <c r="J24" s="68"/>
      <c r="K24" s="68"/>
      <c r="L24" s="68"/>
      <c r="M24" s="68"/>
      <c r="N24" s="68"/>
      <c r="O24" s="68"/>
      <c r="P24" s="68"/>
      <c r="Q24" s="68"/>
      <c r="R24" s="68"/>
      <c r="S24" s="68"/>
      <c r="T24" s="68"/>
      <c r="U24" s="68"/>
      <c r="V24" s="68"/>
      <c r="W24" s="68"/>
      <c r="X24" s="68"/>
      <c r="Y24" s="68"/>
      <c r="Z24" s="68"/>
      <c r="AA24" s="68"/>
      <c r="AB24" s="68"/>
      <c r="AC24" s="68"/>
      <c r="AD24" s="68"/>
      <c r="AE24" s="68"/>
      <c r="AF24" s="68"/>
      <c r="AG24" s="68"/>
      <c r="AH24" s="68"/>
      <c r="AI24" s="68"/>
      <c r="AJ24" s="68"/>
      <c r="AK24" s="69">
        <f t="shared" si="0"/>
        <v>0</v>
      </c>
      <c r="AL24" s="70">
        <f t="shared" si="1"/>
        <v>0</v>
      </c>
      <c r="AM24" s="329"/>
      <c r="AN24" s="329"/>
    </row>
    <row r="25" spans="1:40" ht="18" customHeight="1">
      <c r="A25" s="73">
        <v>15</v>
      </c>
      <c r="B25" s="99"/>
      <c r="C25" s="81"/>
      <c r="D25" s="100"/>
      <c r="E25" s="101"/>
      <c r="F25" s="68"/>
      <c r="G25" s="68"/>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9">
        <f t="shared" si="0"/>
        <v>0</v>
      </c>
      <c r="AL25" s="70">
        <f t="shared" si="1"/>
        <v>0</v>
      </c>
      <c r="AM25" s="329"/>
      <c r="AN25" s="329"/>
    </row>
    <row r="26" spans="1:40" ht="18" customHeight="1">
      <c r="A26" s="73">
        <v>16</v>
      </c>
      <c r="B26" s="99"/>
      <c r="C26" s="81"/>
      <c r="D26" s="100"/>
      <c r="E26" s="101"/>
      <c r="F26" s="68"/>
      <c r="G26" s="68"/>
      <c r="H26" s="68"/>
      <c r="I26" s="68"/>
      <c r="J26" s="68"/>
      <c r="K26" s="68"/>
      <c r="L26" s="68"/>
      <c r="M26" s="68"/>
      <c r="N26" s="68"/>
      <c r="O26" s="68"/>
      <c r="P26" s="68"/>
      <c r="Q26" s="68"/>
      <c r="R26" s="68"/>
      <c r="S26" s="68"/>
      <c r="T26" s="68"/>
      <c r="U26" s="68"/>
      <c r="V26" s="68"/>
      <c r="W26" s="68"/>
      <c r="X26" s="68"/>
      <c r="Y26" s="68"/>
      <c r="Z26" s="68"/>
      <c r="AA26" s="68"/>
      <c r="AB26" s="68"/>
      <c r="AC26" s="68"/>
      <c r="AD26" s="68"/>
      <c r="AE26" s="68"/>
      <c r="AF26" s="68"/>
      <c r="AG26" s="68"/>
      <c r="AH26" s="68"/>
      <c r="AI26" s="68"/>
      <c r="AJ26" s="68"/>
      <c r="AK26" s="69">
        <f t="shared" si="0"/>
        <v>0</v>
      </c>
      <c r="AL26" s="70">
        <f t="shared" si="1"/>
        <v>0</v>
      </c>
      <c r="AM26" s="329"/>
      <c r="AN26" s="329"/>
    </row>
    <row r="27" spans="1:40" ht="18" customHeight="1">
      <c r="A27" s="73">
        <v>17</v>
      </c>
      <c r="B27" s="99"/>
      <c r="C27" s="81"/>
      <c r="D27" s="100"/>
      <c r="E27" s="101"/>
      <c r="F27" s="68"/>
      <c r="G27" s="68"/>
      <c r="H27" s="68"/>
      <c r="I27" s="68"/>
      <c r="J27" s="68"/>
      <c r="K27" s="68"/>
      <c r="L27" s="68"/>
      <c r="M27" s="68"/>
      <c r="N27" s="68"/>
      <c r="O27" s="68"/>
      <c r="P27" s="68"/>
      <c r="Q27" s="68"/>
      <c r="R27" s="68"/>
      <c r="S27" s="68"/>
      <c r="T27" s="68"/>
      <c r="U27" s="68"/>
      <c r="V27" s="68"/>
      <c r="W27" s="68"/>
      <c r="X27" s="68"/>
      <c r="Y27" s="68"/>
      <c r="Z27" s="68"/>
      <c r="AA27" s="68"/>
      <c r="AB27" s="68"/>
      <c r="AC27" s="68"/>
      <c r="AD27" s="68"/>
      <c r="AE27" s="68"/>
      <c r="AF27" s="68"/>
      <c r="AG27" s="68"/>
      <c r="AH27" s="68"/>
      <c r="AI27" s="68"/>
      <c r="AJ27" s="68"/>
      <c r="AK27" s="69">
        <f t="shared" si="0"/>
        <v>0</v>
      </c>
      <c r="AL27" s="70">
        <f t="shared" si="1"/>
        <v>0</v>
      </c>
      <c r="AM27" s="329"/>
      <c r="AN27" s="329"/>
    </row>
    <row r="28" spans="1:40" ht="18" customHeight="1">
      <c r="A28" s="73">
        <v>18</v>
      </c>
      <c r="B28" s="99"/>
      <c r="C28" s="81"/>
      <c r="D28" s="100"/>
      <c r="E28" s="101"/>
      <c r="F28" s="68"/>
      <c r="G28" s="68"/>
      <c r="H28" s="68"/>
      <c r="I28" s="68"/>
      <c r="J28" s="68"/>
      <c r="K28" s="68"/>
      <c r="L28" s="68"/>
      <c r="M28" s="68"/>
      <c r="N28" s="68"/>
      <c r="O28" s="68"/>
      <c r="P28" s="68"/>
      <c r="Q28" s="68"/>
      <c r="R28" s="68"/>
      <c r="S28" s="68"/>
      <c r="T28" s="68"/>
      <c r="U28" s="68"/>
      <c r="V28" s="68"/>
      <c r="W28" s="68"/>
      <c r="X28" s="68"/>
      <c r="Y28" s="68"/>
      <c r="Z28" s="68"/>
      <c r="AA28" s="68"/>
      <c r="AB28" s="68"/>
      <c r="AC28" s="68"/>
      <c r="AD28" s="68"/>
      <c r="AE28" s="68"/>
      <c r="AF28" s="68"/>
      <c r="AG28" s="68"/>
      <c r="AH28" s="68"/>
      <c r="AI28" s="68"/>
      <c r="AJ28" s="68"/>
      <c r="AK28" s="69">
        <f t="shared" si="0"/>
        <v>0</v>
      </c>
      <c r="AL28" s="70">
        <f t="shared" si="1"/>
        <v>0</v>
      </c>
      <c r="AM28" s="329"/>
      <c r="AN28" s="329"/>
    </row>
    <row r="29" spans="1:40" ht="18" customHeight="1">
      <c r="A29" s="73">
        <v>19</v>
      </c>
      <c r="B29" s="99"/>
      <c r="C29" s="81"/>
      <c r="D29" s="100"/>
      <c r="E29" s="101"/>
      <c r="F29" s="68"/>
      <c r="G29" s="68"/>
      <c r="H29" s="68"/>
      <c r="I29" s="68"/>
      <c r="J29" s="68"/>
      <c r="K29" s="68"/>
      <c r="L29" s="68"/>
      <c r="M29" s="68"/>
      <c r="N29" s="68"/>
      <c r="O29" s="68"/>
      <c r="P29" s="68"/>
      <c r="Q29" s="68"/>
      <c r="R29" s="68"/>
      <c r="S29" s="68"/>
      <c r="T29" s="68"/>
      <c r="U29" s="68"/>
      <c r="V29" s="68"/>
      <c r="W29" s="68"/>
      <c r="X29" s="68"/>
      <c r="Y29" s="68"/>
      <c r="Z29" s="68"/>
      <c r="AA29" s="68"/>
      <c r="AB29" s="68"/>
      <c r="AC29" s="68"/>
      <c r="AD29" s="68"/>
      <c r="AE29" s="68"/>
      <c r="AF29" s="68"/>
      <c r="AG29" s="68"/>
      <c r="AH29" s="68"/>
      <c r="AI29" s="68"/>
      <c r="AJ29" s="68"/>
      <c r="AK29" s="69">
        <f t="shared" si="0"/>
        <v>0</v>
      </c>
      <c r="AL29" s="70">
        <f t="shared" si="1"/>
        <v>0</v>
      </c>
      <c r="AM29" s="329"/>
      <c r="AN29" s="329"/>
    </row>
    <row r="30" spans="1:40" ht="18" customHeight="1">
      <c r="A30" s="73">
        <v>20</v>
      </c>
      <c r="B30" s="99"/>
      <c r="C30" s="81"/>
      <c r="D30" s="100"/>
      <c r="E30" s="101"/>
      <c r="F30" s="68"/>
      <c r="G30" s="68"/>
      <c r="H30" s="68"/>
      <c r="I30" s="68"/>
      <c r="J30" s="68"/>
      <c r="K30" s="68"/>
      <c r="L30" s="68"/>
      <c r="M30" s="68"/>
      <c r="N30" s="68"/>
      <c r="O30" s="68"/>
      <c r="P30" s="68"/>
      <c r="Q30" s="68"/>
      <c r="R30" s="68"/>
      <c r="S30" s="68"/>
      <c r="T30" s="68"/>
      <c r="U30" s="68"/>
      <c r="V30" s="68"/>
      <c r="W30" s="68"/>
      <c r="X30" s="68"/>
      <c r="Y30" s="68"/>
      <c r="Z30" s="68"/>
      <c r="AA30" s="68"/>
      <c r="AB30" s="68"/>
      <c r="AC30" s="68"/>
      <c r="AD30" s="68"/>
      <c r="AE30" s="68"/>
      <c r="AF30" s="68"/>
      <c r="AG30" s="68"/>
      <c r="AH30" s="68"/>
      <c r="AI30" s="68"/>
      <c r="AJ30" s="68"/>
      <c r="AK30" s="69">
        <f t="shared" si="0"/>
        <v>0</v>
      </c>
      <c r="AL30" s="70">
        <f t="shared" si="1"/>
        <v>0</v>
      </c>
      <c r="AM30" s="329"/>
      <c r="AN30" s="329"/>
    </row>
    <row r="31" spans="1:40" ht="18" customHeight="1">
      <c r="A31" s="288" t="s">
        <v>116</v>
      </c>
      <c r="B31" s="293"/>
      <c r="C31" s="293"/>
      <c r="D31" s="293"/>
      <c r="E31" s="293"/>
      <c r="F31" s="71">
        <f>+SUM(F11:F30)</f>
        <v>0</v>
      </c>
      <c r="G31" s="71">
        <f t="shared" ref="G31:AJ31" si="2">+SUM(G11:G30)</f>
        <v>0</v>
      </c>
      <c r="H31" s="71">
        <f t="shared" si="2"/>
        <v>0</v>
      </c>
      <c r="I31" s="71">
        <f t="shared" si="2"/>
        <v>0</v>
      </c>
      <c r="J31" s="71">
        <f t="shared" si="2"/>
        <v>0</v>
      </c>
      <c r="K31" s="71">
        <f t="shared" si="2"/>
        <v>0</v>
      </c>
      <c r="L31" s="71">
        <f t="shared" si="2"/>
        <v>0</v>
      </c>
      <c r="M31" s="71">
        <f t="shared" si="2"/>
        <v>0</v>
      </c>
      <c r="N31" s="71">
        <f t="shared" si="2"/>
        <v>0</v>
      </c>
      <c r="O31" s="71">
        <f t="shared" si="2"/>
        <v>0</v>
      </c>
      <c r="P31" s="71">
        <f t="shared" si="2"/>
        <v>0</v>
      </c>
      <c r="Q31" s="71">
        <f t="shared" si="2"/>
        <v>0</v>
      </c>
      <c r="R31" s="71">
        <f t="shared" si="2"/>
        <v>0</v>
      </c>
      <c r="S31" s="71">
        <f t="shared" si="2"/>
        <v>0</v>
      </c>
      <c r="T31" s="71">
        <f t="shared" si="2"/>
        <v>0</v>
      </c>
      <c r="U31" s="71">
        <f t="shared" si="2"/>
        <v>0</v>
      </c>
      <c r="V31" s="71">
        <f t="shared" si="2"/>
        <v>0</v>
      </c>
      <c r="W31" s="71">
        <f t="shared" si="2"/>
        <v>0</v>
      </c>
      <c r="X31" s="71">
        <f t="shared" si="2"/>
        <v>0</v>
      </c>
      <c r="Y31" s="71">
        <f t="shared" si="2"/>
        <v>0</v>
      </c>
      <c r="Z31" s="71">
        <f t="shared" si="2"/>
        <v>0</v>
      </c>
      <c r="AA31" s="71">
        <f t="shared" si="2"/>
        <v>0</v>
      </c>
      <c r="AB31" s="71">
        <f t="shared" si="2"/>
        <v>0</v>
      </c>
      <c r="AC31" s="71">
        <f t="shared" si="2"/>
        <v>0</v>
      </c>
      <c r="AD31" s="71">
        <f t="shared" si="2"/>
        <v>0</v>
      </c>
      <c r="AE31" s="71">
        <f t="shared" si="2"/>
        <v>0</v>
      </c>
      <c r="AF31" s="71">
        <f t="shared" si="2"/>
        <v>0</v>
      </c>
      <c r="AG31" s="71">
        <f t="shared" si="2"/>
        <v>0</v>
      </c>
      <c r="AH31" s="71">
        <f t="shared" si="2"/>
        <v>0</v>
      </c>
      <c r="AI31" s="71">
        <f t="shared" si="2"/>
        <v>0</v>
      </c>
      <c r="AJ31" s="71">
        <f t="shared" si="2"/>
        <v>0</v>
      </c>
      <c r="AK31" s="69">
        <f t="shared" si="0"/>
        <v>0</v>
      </c>
      <c r="AL31" s="70">
        <f>IF($AK$3="４週",AK31/4,AK31/(DAY(EOMONTH($F$9,0))/7))</f>
        <v>0</v>
      </c>
      <c r="AM31" s="323"/>
      <c r="AN31" s="323"/>
    </row>
    <row r="32" spans="1:40" ht="18" customHeight="1">
      <c r="A32" s="293" t="s">
        <v>117</v>
      </c>
      <c r="B32" s="293"/>
      <c r="C32" s="293"/>
      <c r="D32" s="293"/>
      <c r="E32" s="289"/>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71"/>
      <c r="AL32" s="72"/>
      <c r="AM32" s="323"/>
      <c r="AN32" s="323"/>
    </row>
    <row r="33" spans="1:39" ht="15" customHeight="1">
      <c r="A33" s="66"/>
      <c r="B33" s="66"/>
      <c r="C33" s="66"/>
      <c r="D33" s="66"/>
      <c r="E33" s="6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6"/>
      <c r="AL33" s="66"/>
      <c r="AM33" s="62"/>
    </row>
    <row r="34" spans="1:39" ht="15" customHeight="1">
      <c r="A34" s="66"/>
      <c r="B34" s="66"/>
      <c r="C34" s="66"/>
      <c r="D34" s="66"/>
      <c r="E34" s="6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6"/>
      <c r="AL34" s="66"/>
      <c r="AM34" s="62"/>
    </row>
    <row r="35" spans="1:39" ht="15" customHeight="1">
      <c r="A35" s="66"/>
      <c r="B35" s="66"/>
      <c r="C35" s="66"/>
      <c r="D35" s="66"/>
      <c r="E35" s="6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6"/>
      <c r="AL35" s="66"/>
      <c r="AM35" s="62"/>
    </row>
    <row r="36" spans="1:39" ht="15" customHeight="1">
      <c r="A36" s="60" t="s">
        <v>118</v>
      </c>
      <c r="B36" s="87"/>
      <c r="C36" s="88"/>
      <c r="D36" s="88"/>
      <c r="E36" s="88"/>
      <c r="F36" s="89"/>
      <c r="G36" s="88"/>
      <c r="H36" s="76"/>
      <c r="I36" s="76"/>
      <c r="J36" s="76"/>
      <c r="K36" s="76"/>
      <c r="L36" s="76"/>
      <c r="M36" s="76"/>
      <c r="N36" s="76"/>
      <c r="O36" s="76"/>
      <c r="P36" s="76"/>
      <c r="Q36" s="76"/>
      <c r="R36" s="76">
        <v>6</v>
      </c>
      <c r="S36" s="76"/>
      <c r="T36" s="76"/>
      <c r="U36" s="76"/>
      <c r="V36" s="76"/>
      <c r="W36" s="76"/>
      <c r="X36" s="76">
        <v>7</v>
      </c>
      <c r="Y36" s="76"/>
      <c r="Z36" s="76"/>
      <c r="AA36" s="76"/>
      <c r="AB36" s="76"/>
      <c r="AC36" s="76"/>
      <c r="AD36" s="76">
        <v>8</v>
      </c>
      <c r="AE36" s="76"/>
      <c r="AF36" s="76"/>
      <c r="AG36" s="77"/>
      <c r="AH36" s="77"/>
      <c r="AI36" s="77"/>
      <c r="AJ36" s="77">
        <v>9</v>
      </c>
      <c r="AK36" s="75"/>
      <c r="AL36" s="75"/>
      <c r="AM36" s="62"/>
    </row>
    <row r="37" spans="1:39" s="60" customFormat="1" ht="15" customHeight="1">
      <c r="A37" s="60" t="s">
        <v>119</v>
      </c>
      <c r="B37" s="83"/>
      <c r="C37" s="83"/>
      <c r="D37" s="83"/>
      <c r="E37" s="83"/>
      <c r="F37" s="83"/>
      <c r="G37" s="83"/>
      <c r="H37" s="67"/>
      <c r="I37" s="67"/>
      <c r="J37" s="67"/>
      <c r="K37" s="67"/>
      <c r="L37" s="67"/>
      <c r="M37" s="67"/>
      <c r="N37" s="67"/>
      <c r="O37" s="67"/>
      <c r="P37" s="67"/>
      <c r="Q37" s="67"/>
      <c r="R37" s="67"/>
      <c r="S37" s="67"/>
      <c r="T37" s="67"/>
      <c r="U37" s="67"/>
      <c r="V37" s="67"/>
      <c r="W37" s="67"/>
      <c r="X37" s="67"/>
      <c r="Y37" s="67"/>
      <c r="Z37" s="67"/>
      <c r="AA37" s="67"/>
      <c r="AB37" s="67"/>
      <c r="AC37" s="67"/>
      <c r="AD37" s="67"/>
      <c r="AE37" s="67"/>
      <c r="AF37" s="67"/>
      <c r="AG37" s="67"/>
      <c r="AH37" s="67"/>
      <c r="AI37" s="67"/>
      <c r="AJ37" s="67"/>
      <c r="AK37" s="67"/>
      <c r="AL37" s="67"/>
      <c r="AM37" s="67"/>
    </row>
    <row r="38" spans="1:39" s="60" customFormat="1" ht="15" customHeight="1">
      <c r="A38" s="60" t="s">
        <v>120</v>
      </c>
      <c r="B38" s="83"/>
      <c r="C38" s="83"/>
      <c r="D38" s="83"/>
      <c r="E38" s="83"/>
      <c r="F38" s="83"/>
      <c r="G38" s="83"/>
      <c r="H38" s="67"/>
      <c r="I38" s="67"/>
      <c r="J38" s="67"/>
      <c r="K38" s="67"/>
      <c r="L38" s="67"/>
      <c r="M38" s="67"/>
      <c r="N38" s="67"/>
      <c r="O38" s="67"/>
      <c r="P38" s="67"/>
      <c r="Q38" s="67"/>
      <c r="R38" s="67"/>
      <c r="S38" s="67"/>
      <c r="T38" s="67"/>
      <c r="U38" s="67"/>
      <c r="V38" s="67"/>
      <c r="W38" s="67"/>
      <c r="X38" s="67"/>
      <c r="Y38" s="67"/>
      <c r="Z38" s="67"/>
      <c r="AA38" s="67"/>
      <c r="AB38" s="67"/>
      <c r="AC38" s="67"/>
      <c r="AD38" s="67"/>
      <c r="AE38" s="67"/>
      <c r="AF38" s="67"/>
      <c r="AG38" s="67"/>
      <c r="AH38" s="67"/>
      <c r="AI38" s="67"/>
      <c r="AJ38" s="67"/>
      <c r="AK38" s="67"/>
      <c r="AL38" s="67"/>
      <c r="AM38" s="67"/>
    </row>
    <row r="39" spans="1:39" s="60" customFormat="1" ht="15" customHeight="1">
      <c r="A39" s="60" t="s">
        <v>121</v>
      </c>
      <c r="B39" s="83"/>
      <c r="C39" s="83"/>
      <c r="D39" s="83"/>
      <c r="E39" s="83"/>
      <c r="F39" s="83"/>
      <c r="G39" s="83"/>
      <c r="H39" s="67"/>
      <c r="I39" s="67"/>
      <c r="J39" s="67"/>
      <c r="K39" s="67"/>
      <c r="L39" s="67"/>
      <c r="M39" s="67"/>
      <c r="N39" s="67"/>
      <c r="O39" s="67"/>
      <c r="P39" s="67"/>
      <c r="Q39" s="67"/>
      <c r="R39" s="67"/>
      <c r="S39" s="67"/>
      <c r="T39" s="67"/>
      <c r="U39" s="67"/>
      <c r="V39" s="67"/>
      <c r="W39" s="67"/>
      <c r="X39" s="67"/>
      <c r="Y39" s="67"/>
      <c r="Z39" s="67"/>
      <c r="AA39" s="67"/>
      <c r="AB39" s="67"/>
      <c r="AC39" s="67"/>
      <c r="AD39" s="67"/>
      <c r="AE39" s="67"/>
      <c r="AF39" s="67"/>
      <c r="AG39" s="67"/>
      <c r="AH39" s="67"/>
      <c r="AI39" s="67"/>
      <c r="AJ39" s="67"/>
      <c r="AK39" s="67"/>
      <c r="AL39" s="67"/>
      <c r="AM39" s="67"/>
    </row>
    <row r="40" spans="1:39" s="60" customFormat="1" ht="15" customHeight="1">
      <c r="A40" s="60" t="s">
        <v>122</v>
      </c>
      <c r="B40" s="83"/>
      <c r="C40" s="83"/>
      <c r="D40" s="83"/>
      <c r="E40" s="83"/>
      <c r="F40" s="83"/>
      <c r="G40" s="83"/>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7"/>
      <c r="AM40" s="67"/>
    </row>
    <row r="41" spans="1:39" ht="15" customHeight="1">
      <c r="A41" s="60" t="s">
        <v>123</v>
      </c>
      <c r="B41" s="90"/>
      <c r="C41" s="60"/>
      <c r="D41" s="60"/>
      <c r="E41" s="60"/>
      <c r="F41" s="60"/>
      <c r="G41" s="60"/>
    </row>
    <row r="42" spans="1:39" ht="15" customHeight="1">
      <c r="A42" s="60" t="s">
        <v>124</v>
      </c>
      <c r="B42" s="90"/>
      <c r="C42" s="60"/>
      <c r="D42" s="60"/>
      <c r="E42" s="60"/>
      <c r="F42" s="60"/>
      <c r="G42" s="60"/>
    </row>
    <row r="43" spans="1:39" ht="15" customHeight="1">
      <c r="A43" s="60"/>
      <c r="B43" s="74" t="s">
        <v>125</v>
      </c>
      <c r="C43" s="322" t="s">
        <v>126</v>
      </c>
      <c r="D43" s="322"/>
      <c r="E43" s="322"/>
      <c r="F43" s="60"/>
      <c r="G43" s="60"/>
    </row>
    <row r="44" spans="1:39" ht="15" customHeight="1">
      <c r="A44" s="60"/>
      <c r="B44" s="93" t="s">
        <v>127</v>
      </c>
      <c r="C44" s="346" t="s">
        <v>128</v>
      </c>
      <c r="D44" s="346"/>
      <c r="E44" s="346"/>
      <c r="F44" s="60"/>
      <c r="G44" s="60"/>
    </row>
    <row r="45" spans="1:39" ht="15" customHeight="1">
      <c r="A45" s="60"/>
      <c r="B45" s="93" t="s">
        <v>129</v>
      </c>
      <c r="C45" s="346" t="s">
        <v>130</v>
      </c>
      <c r="D45" s="346"/>
      <c r="E45" s="346"/>
      <c r="F45" s="60"/>
      <c r="G45" s="60"/>
    </row>
    <row r="46" spans="1:39" ht="15" customHeight="1">
      <c r="A46" s="60"/>
      <c r="B46" s="93" t="s">
        <v>131</v>
      </c>
      <c r="C46" s="346" t="s">
        <v>132</v>
      </c>
      <c r="D46" s="346"/>
      <c r="E46" s="346"/>
      <c r="F46" s="60"/>
      <c r="G46" s="60"/>
    </row>
    <row r="47" spans="1:39" ht="15" customHeight="1">
      <c r="A47" s="60"/>
      <c r="B47" s="93" t="s">
        <v>133</v>
      </c>
      <c r="C47" s="346" t="s">
        <v>134</v>
      </c>
      <c r="D47" s="346"/>
      <c r="E47" s="346"/>
      <c r="F47" s="60"/>
      <c r="G47" s="60"/>
    </row>
    <row r="48" spans="1:39" ht="15" customHeight="1">
      <c r="A48" s="60"/>
      <c r="B48" s="60" t="s">
        <v>135</v>
      </c>
      <c r="C48" s="60"/>
      <c r="D48" s="60"/>
      <c r="E48" s="60"/>
      <c r="F48" s="60"/>
      <c r="G48" s="60"/>
    </row>
    <row r="49" spans="1:7" ht="15" customHeight="1">
      <c r="A49" s="60"/>
      <c r="B49" s="60" t="s">
        <v>136</v>
      </c>
      <c r="C49" s="60"/>
      <c r="D49" s="60"/>
      <c r="E49" s="60"/>
      <c r="F49" s="60"/>
      <c r="G49" s="60"/>
    </row>
    <row r="50" spans="1:7" ht="15" customHeight="1">
      <c r="A50" s="60"/>
      <c r="B50" s="60" t="s">
        <v>137</v>
      </c>
      <c r="C50" s="60"/>
      <c r="D50" s="60"/>
      <c r="E50" s="60"/>
      <c r="F50" s="60"/>
      <c r="G50" s="60"/>
    </row>
    <row r="51" spans="1:7" ht="15" customHeight="1">
      <c r="A51" s="60" t="s">
        <v>138</v>
      </c>
      <c r="B51" s="90"/>
      <c r="C51" s="60"/>
      <c r="D51" s="60"/>
      <c r="E51" s="60"/>
      <c r="F51" s="60"/>
      <c r="G51" s="60"/>
    </row>
    <row r="52" spans="1:7" ht="15" customHeight="1">
      <c r="A52" s="60" t="s">
        <v>139</v>
      </c>
      <c r="B52" s="90"/>
      <c r="C52" s="60"/>
      <c r="D52" s="60"/>
      <c r="E52" s="60"/>
      <c r="F52" s="60"/>
      <c r="G52" s="60"/>
    </row>
    <row r="53" spans="1:7" ht="15" customHeight="1">
      <c r="A53" s="60" t="s">
        <v>140</v>
      </c>
      <c r="B53" s="90"/>
      <c r="C53" s="60"/>
      <c r="D53" s="60"/>
      <c r="E53" s="60"/>
      <c r="F53" s="60"/>
      <c r="G53" s="60"/>
    </row>
    <row r="54" spans="1:7" ht="15" customHeight="1">
      <c r="A54" s="60" t="s">
        <v>141</v>
      </c>
      <c r="B54" s="90"/>
      <c r="C54" s="60"/>
      <c r="D54" s="60"/>
      <c r="E54" s="60"/>
      <c r="F54" s="60"/>
      <c r="G54" s="60"/>
    </row>
    <row r="55" spans="1:7" ht="15" customHeight="1">
      <c r="A55" s="60" t="s">
        <v>142</v>
      </c>
      <c r="B55" s="90"/>
      <c r="C55" s="60"/>
      <c r="D55" s="60"/>
      <c r="E55" s="60"/>
      <c r="F55" s="60"/>
      <c r="G55" s="60"/>
    </row>
    <row r="56" spans="1:7" ht="15" customHeight="1">
      <c r="A56" s="60" t="s">
        <v>143</v>
      </c>
      <c r="B56" s="90"/>
      <c r="C56" s="60"/>
      <c r="D56" s="60"/>
      <c r="E56" s="60"/>
      <c r="F56" s="60"/>
      <c r="G56" s="60"/>
    </row>
    <row r="57" spans="1:7" ht="15" customHeight="1">
      <c r="A57" s="60"/>
      <c r="B57" s="60" t="s">
        <v>144</v>
      </c>
      <c r="C57" s="60"/>
      <c r="D57" s="60"/>
      <c r="E57" s="60"/>
      <c r="F57" s="60"/>
      <c r="G57" s="60"/>
    </row>
    <row r="58" spans="1:7" ht="15" customHeight="1">
      <c r="A58" s="60"/>
      <c r="B58" s="60" t="s">
        <v>145</v>
      </c>
      <c r="C58" s="60"/>
      <c r="D58" s="60"/>
      <c r="E58" s="60"/>
      <c r="F58" s="60"/>
      <c r="G58" s="60"/>
    </row>
    <row r="59" spans="1:7" ht="15" customHeight="1">
      <c r="A59" s="60" t="s">
        <v>146</v>
      </c>
      <c r="B59" s="90"/>
      <c r="C59" s="60"/>
      <c r="D59" s="60"/>
      <c r="E59" s="60"/>
      <c r="F59" s="60"/>
      <c r="G59" s="60"/>
    </row>
    <row r="60" spans="1:7" ht="15" customHeight="1">
      <c r="A60" s="60" t="s">
        <v>147</v>
      </c>
      <c r="B60" s="90"/>
      <c r="C60" s="60"/>
      <c r="D60" s="60"/>
      <c r="E60" s="60"/>
      <c r="F60" s="60"/>
      <c r="G60" s="60"/>
    </row>
    <row r="61" spans="1:7" ht="15" customHeight="1">
      <c r="A61" s="60" t="s">
        <v>148</v>
      </c>
      <c r="B61" s="90"/>
      <c r="C61" s="60"/>
      <c r="D61" s="60"/>
      <c r="E61" s="60"/>
      <c r="F61" s="60"/>
      <c r="G61" s="60"/>
    </row>
    <row r="62" spans="1:7" ht="15" customHeight="1">
      <c r="A62" s="60" t="s">
        <v>149</v>
      </c>
      <c r="B62" s="90"/>
      <c r="C62" s="60"/>
      <c r="D62" s="60"/>
      <c r="E62" s="60"/>
      <c r="F62" s="60"/>
      <c r="G62" s="60"/>
    </row>
    <row r="63" spans="1:7" ht="15" customHeight="1">
      <c r="A63" s="60" t="s">
        <v>150</v>
      </c>
      <c r="B63" s="90"/>
      <c r="C63" s="60"/>
      <c r="D63" s="60"/>
      <c r="E63" s="60"/>
      <c r="F63" s="60"/>
      <c r="G63" s="60"/>
    </row>
    <row r="64" spans="1:7" ht="15" customHeight="1">
      <c r="A64" s="60" t="s">
        <v>151</v>
      </c>
      <c r="B64" s="90"/>
      <c r="C64" s="60"/>
      <c r="D64" s="60"/>
      <c r="E64" s="60"/>
      <c r="F64" s="60"/>
      <c r="G64" s="60"/>
    </row>
    <row r="65" spans="1:7" ht="15" customHeight="1">
      <c r="A65" s="60" t="s">
        <v>152</v>
      </c>
      <c r="B65" s="90"/>
      <c r="C65" s="60"/>
      <c r="D65" s="60"/>
      <c r="E65" s="60"/>
      <c r="F65" s="60"/>
      <c r="G65" s="60"/>
    </row>
    <row r="66" spans="1:7" ht="15" customHeight="1">
      <c r="A66" s="60" t="s">
        <v>153</v>
      </c>
      <c r="B66" s="90"/>
      <c r="C66" s="60"/>
      <c r="D66" s="60"/>
      <c r="E66" s="60"/>
      <c r="F66" s="60"/>
      <c r="G66" s="60"/>
    </row>
  </sheetData>
  <mergeCells count="53">
    <mergeCell ref="AP1:AR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hyperlinks>
    <hyperlink ref="AP1:AR5" location="表紙!A1" display="表紙!A1" xr:uid="{D074AF28-5242-4603-8DC2-74DFC59E7EB9}"/>
  </hyperlink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表紙</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'勤務形態一覧表（福祉型障害児入所施設）'!Print_Area</vt:lpstr>
      <vt:lpstr>'勤務形態一覧表（保育所等訪問支援）'!Print_Area</vt:lpstr>
      <vt:lpstr>'勤務形態一覧表（療養介護）'!Print_Area</vt:lpstr>
      <vt:lpstr>表紙!Print_Area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2025-11-28T13:19:09Z</dcterms:created>
  <dcterms:modified xsi:type="dcterms:W3CDTF">2026-01-21T07:32:30Z</dcterms:modified>
  <cp:category/>
  <cp:contentStatus/>
</cp:coreProperties>
</file>